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gsu\Pictures\"/>
    </mc:Choice>
  </mc:AlternateContent>
  <bookViews>
    <workbookView xWindow="0" yWindow="0" windowWidth="20490" windowHeight="9660"/>
  </bookViews>
  <sheets>
    <sheet name="Sheet1" sheetId="1" r:id="rId1"/>
  </sheets>
  <externalReferences>
    <externalReference r:id="rId2"/>
  </externalReferences>
  <calcPr calcId="152511" concurrentCalc="0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Q9" i="1"/>
  <c r="M11" i="1"/>
  <c r="M12" i="1"/>
  <c r="M13" i="1"/>
  <c r="Q13" i="1"/>
  <c r="Q16" i="1"/>
  <c r="M19" i="1"/>
  <c r="M20" i="1"/>
  <c r="Q20" i="1"/>
  <c r="M23" i="1"/>
  <c r="Q23" i="1"/>
  <c r="U24" i="1"/>
  <c r="M30" i="1"/>
  <c r="M32" i="1"/>
  <c r="M33" i="1"/>
  <c r="M34" i="1"/>
  <c r="M35" i="1"/>
  <c r="M36" i="1"/>
  <c r="M37" i="1"/>
  <c r="M38" i="1"/>
  <c r="M39" i="1"/>
  <c r="M40" i="1"/>
  <c r="M41" i="1"/>
  <c r="M42" i="1"/>
  <c r="Q43" i="1"/>
  <c r="M48" i="1"/>
  <c r="M50" i="1"/>
  <c r="M51" i="1"/>
  <c r="M53" i="1"/>
  <c r="M54" i="1"/>
  <c r="M55" i="1"/>
  <c r="M56" i="1"/>
  <c r="M57" i="1"/>
  <c r="M58" i="1"/>
  <c r="Q59" i="1"/>
  <c r="U60" i="1"/>
  <c r="U61" i="1"/>
  <c r="U62" i="1"/>
  <c r="U63" i="1"/>
  <c r="S3" i="1"/>
  <c r="Q3" i="1"/>
  <c r="N3" i="1"/>
  <c r="K3" i="1"/>
  <c r="I3" i="1"/>
  <c r="F3" i="1"/>
  <c r="E1" i="1"/>
</calcChain>
</file>

<file path=xl/sharedStrings.xml><?xml version="1.0" encoding="utf-8"?>
<sst xmlns="http://schemas.openxmlformats.org/spreadsheetml/2006/main" count="134" uniqueCount="104">
  <si>
    <t>法人名：</t>
    <rPh sb="0" eb="2">
      <t>ホウジン</t>
    </rPh>
    <rPh sb="2" eb="3">
      <t>メイ</t>
    </rPh>
    <phoneticPr fontId="4"/>
  </si>
  <si>
    <t>活動計算書</t>
    <rPh sb="0" eb="2">
      <t>カツドウ</t>
    </rPh>
    <phoneticPr fontId="4"/>
  </si>
  <si>
    <t>年</t>
  </si>
  <si>
    <t>月</t>
  </si>
  <si>
    <t>日</t>
  </si>
  <si>
    <t>～</t>
  </si>
  <si>
    <t>まで</t>
    <phoneticPr fontId="4"/>
  </si>
  <si>
    <t>(単位：円)</t>
    <rPh sb="1" eb="3">
      <t>タンイ</t>
    </rPh>
    <phoneticPr fontId="4"/>
  </si>
  <si>
    <t>科　　目</t>
  </si>
  <si>
    <t>金　　額</t>
  </si>
  <si>
    <t>Ⅰ 経常収益</t>
  </si>
  <si>
    <t>合計 / 金額</t>
  </si>
  <si>
    <t>列ラベル</t>
  </si>
  <si>
    <t>1.</t>
  </si>
  <si>
    <t>受取会費</t>
  </si>
  <si>
    <t>行ラベル</t>
  </si>
  <si>
    <t>(空白)</t>
  </si>
  <si>
    <t>学校経営支援事業</t>
  </si>
  <si>
    <t>グッズ販売事業イベント</t>
  </si>
  <si>
    <t>教育支援事業</t>
  </si>
  <si>
    <t>支援者交流事業</t>
  </si>
  <si>
    <t>グッズ販売事業通信販売</t>
  </si>
  <si>
    <t>運営</t>
  </si>
  <si>
    <t>総計</t>
  </si>
  <si>
    <t>正会員受取会費</t>
  </si>
  <si>
    <t>収益</t>
  </si>
  <si>
    <t>賛助会員受取会費</t>
  </si>
  <si>
    <t>2.</t>
  </si>
  <si>
    <t>受取寄付金</t>
  </si>
  <si>
    <t>受取寄付金個人</t>
    <rPh sb="5" eb="7">
      <t>コジン</t>
    </rPh>
    <phoneticPr fontId="12"/>
  </si>
  <si>
    <t>受取寄付金その他</t>
    <phoneticPr fontId="12"/>
  </si>
  <si>
    <t>先受賛助会員受取会費</t>
  </si>
  <si>
    <t>受取寄付金ライトハウス</t>
  </si>
  <si>
    <t>先受正会員受取会費</t>
  </si>
  <si>
    <t>3.</t>
  </si>
  <si>
    <t>受取助成金等</t>
  </si>
  <si>
    <t>受取民間助成金</t>
  </si>
  <si>
    <t>受取国庫補助金</t>
  </si>
  <si>
    <t>受取寄付金その他</t>
  </si>
  <si>
    <t>4.</t>
  </si>
  <si>
    <t>事業収益</t>
  </si>
  <si>
    <t>受取寄付金個人</t>
  </si>
  <si>
    <t>学校経営支援事業</t>
    <phoneticPr fontId="12"/>
  </si>
  <si>
    <t>グッズ販売事業</t>
    <rPh sb="5" eb="7">
      <t>ジギョウ</t>
    </rPh>
    <phoneticPr fontId="12"/>
  </si>
  <si>
    <t>支援者交流事業</t>
    <phoneticPr fontId="12"/>
  </si>
  <si>
    <t>5.</t>
  </si>
  <si>
    <t>その他収益</t>
  </si>
  <si>
    <t>グッズ販売事業収益</t>
  </si>
  <si>
    <t>受取利息</t>
  </si>
  <si>
    <t>イベント会費</t>
  </si>
  <si>
    <t>雑収益</t>
  </si>
  <si>
    <t>先受イベント会費</t>
  </si>
  <si>
    <t>　　経常収益計</t>
  </si>
  <si>
    <t>Ⅱ 経常費用</t>
  </si>
  <si>
    <t>事業費</t>
  </si>
  <si>
    <t>（1）人件費</t>
  </si>
  <si>
    <t>費用</t>
  </si>
  <si>
    <t>給与手当</t>
  </si>
  <si>
    <t>福利厚生費</t>
    <rPh sb="0" eb="2">
      <t>フクリ</t>
    </rPh>
    <rPh sb="2" eb="5">
      <t>コウセイヒ</t>
    </rPh>
    <phoneticPr fontId="12"/>
  </si>
  <si>
    <t>その他の経費</t>
  </si>
  <si>
    <t>人件費計</t>
  </si>
  <si>
    <t>印刷製本費</t>
  </si>
  <si>
    <t>（2）その他経費</t>
  </si>
  <si>
    <t>消耗品費</t>
  </si>
  <si>
    <t>雑費</t>
  </si>
  <si>
    <t>消耗品費</t>
    <phoneticPr fontId="12"/>
  </si>
  <si>
    <t>通信輸送費</t>
  </si>
  <si>
    <t>通信輸送費</t>
    <phoneticPr fontId="12"/>
  </si>
  <si>
    <t>学校運営支援費</t>
  </si>
  <si>
    <t>学校運営支援費</t>
    <phoneticPr fontId="12"/>
  </si>
  <si>
    <t>保険代補助費</t>
  </si>
  <si>
    <t>保険代補助費</t>
    <phoneticPr fontId="12"/>
  </si>
  <si>
    <t>学校行事費</t>
  </si>
  <si>
    <t>学校行事費</t>
    <phoneticPr fontId="12"/>
  </si>
  <si>
    <t>仕入れ費</t>
  </si>
  <si>
    <t>仕入れ費</t>
    <phoneticPr fontId="12"/>
  </si>
  <si>
    <t>支払い手数料</t>
  </si>
  <si>
    <t>支払い手数料</t>
    <phoneticPr fontId="12"/>
  </si>
  <si>
    <t>会議費</t>
  </si>
  <si>
    <t>会議費</t>
    <phoneticPr fontId="12"/>
  </si>
  <si>
    <t>先払支援者交流事業費</t>
  </si>
  <si>
    <t>雑費</t>
    <rPh sb="0" eb="2">
      <t>ザッピ</t>
    </rPh>
    <phoneticPr fontId="12"/>
  </si>
  <si>
    <t>先払学校運営支援費</t>
  </si>
  <si>
    <t>その他経費計</t>
  </si>
  <si>
    <t>管理費</t>
  </si>
  <si>
    <t>事業費計</t>
  </si>
  <si>
    <t>租税公課</t>
  </si>
  <si>
    <t>法定福利費</t>
    <rPh sb="0" eb="2">
      <t>ホウテイ</t>
    </rPh>
    <rPh sb="2" eb="4">
      <t>フクリ</t>
    </rPh>
    <rPh sb="4" eb="5">
      <t>ヒ</t>
    </rPh>
    <phoneticPr fontId="12"/>
  </si>
  <si>
    <t>広告費</t>
  </si>
  <si>
    <t>交際費</t>
  </si>
  <si>
    <t>印刷製本費</t>
    <rPh sb="0" eb="4">
      <t>インサツセイホンヒ</t>
    </rPh>
    <rPh sb="4" eb="5">
      <t>ヒ</t>
    </rPh>
    <phoneticPr fontId="12"/>
  </si>
  <si>
    <t>消耗品費</t>
    <rPh sb="0" eb="4">
      <t>ショウモウヒンヒ</t>
    </rPh>
    <phoneticPr fontId="12"/>
  </si>
  <si>
    <t>租税公課</t>
    <rPh sb="0" eb="4">
      <t>ソゼイコウカ</t>
    </rPh>
    <phoneticPr fontId="12"/>
  </si>
  <si>
    <t>通信輸送費</t>
    <rPh sb="0" eb="5">
      <t>ツウシンユソウヒ</t>
    </rPh>
    <phoneticPr fontId="12"/>
  </si>
  <si>
    <t>広告費</t>
    <rPh sb="0" eb="3">
      <t>コウコクヒ</t>
    </rPh>
    <phoneticPr fontId="12"/>
  </si>
  <si>
    <t>交際費</t>
    <rPh sb="0" eb="3">
      <t>コウサイヒ</t>
    </rPh>
    <phoneticPr fontId="12"/>
  </si>
  <si>
    <t>支払い手数料</t>
    <rPh sb="0" eb="2">
      <t>シハライテスウリョウ</t>
    </rPh>
    <phoneticPr fontId="12"/>
  </si>
  <si>
    <t>管理費計</t>
  </si>
  <si>
    <t>　　経常費用計</t>
  </si>
  <si>
    <t> 　　　</t>
  </si>
  <si>
    <t>当期正味財産増減額</t>
  </si>
  <si>
    <t>前期繰越正味財産額</t>
  </si>
  <si>
    <t> 　　</t>
  </si>
  <si>
    <t>次期繰越正味財産額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</si>
</sst>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;&quot;△ &quot;#,##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6"/>
      <name val="Yu Gothic"/>
      <family val="3"/>
      <charset val="128"/>
    </font>
    <font>
      <b/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5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0" xfId="0" applyFont="1" applyFill="1">
      <alignment vertical="center"/>
    </xf>
    <xf numFmtId="0" fontId="5" fillId="0" borderId="0" xfId="0" applyFont="1" applyFill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7" fontId="10" fillId="2" borderId="13" xfId="1" applyNumberFormat="1" applyFont="1" applyFill="1" applyBorder="1" applyAlignment="1">
      <alignment horizontal="right" vertical="center" shrinkToFit="1"/>
    </xf>
    <xf numFmtId="177" fontId="10" fillId="2" borderId="14" xfId="1" applyNumberFormat="1" applyFont="1" applyFill="1" applyBorder="1" applyAlignment="1">
      <alignment horizontal="right" vertical="center" shrinkToFit="1"/>
    </xf>
    <xf numFmtId="177" fontId="10" fillId="2" borderId="15" xfId="1" applyNumberFormat="1" applyFont="1" applyFill="1" applyBorder="1" applyAlignment="1">
      <alignment horizontal="right" vertical="center" shrinkToFit="1"/>
    </xf>
    <xf numFmtId="177" fontId="10" fillId="2" borderId="11" xfId="1" applyNumberFormat="1" applyFont="1" applyFill="1" applyBorder="1" applyAlignment="1">
      <alignment horizontal="right" vertical="center" shrinkToFit="1"/>
    </xf>
    <xf numFmtId="177" fontId="10" fillId="2" borderId="12" xfId="1" applyNumberFormat="1" applyFont="1" applyFill="1" applyBorder="1" applyAlignment="1">
      <alignment horizontal="right" vertical="center" shrinkToFit="1"/>
    </xf>
    <xf numFmtId="177" fontId="10" fillId="2" borderId="16" xfId="1" applyNumberFormat="1" applyFont="1" applyFill="1" applyBorder="1" applyAlignment="1">
      <alignment horizontal="right" vertical="center" shrinkToFit="1"/>
    </xf>
    <xf numFmtId="0" fontId="5" fillId="2" borderId="10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49" fontId="2" fillId="4" borderId="18" xfId="0" applyNumberFormat="1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vertical="center" shrinkToFit="1"/>
    </xf>
    <xf numFmtId="0" fontId="2" fillId="4" borderId="18" xfId="0" applyFont="1" applyFill="1" applyBorder="1" applyAlignment="1">
      <alignment vertical="center" shrinkToFit="1"/>
    </xf>
    <xf numFmtId="177" fontId="10" fillId="4" borderId="20" xfId="1" applyNumberFormat="1" applyFont="1" applyFill="1" applyBorder="1" applyAlignment="1">
      <alignment horizontal="right" vertical="center" shrinkToFit="1"/>
    </xf>
    <xf numFmtId="177" fontId="10" fillId="4" borderId="2" xfId="1" applyNumberFormat="1" applyFont="1" applyFill="1" applyBorder="1" applyAlignment="1">
      <alignment horizontal="right" vertical="center" shrinkToFit="1"/>
    </xf>
    <xf numFmtId="177" fontId="10" fillId="4" borderId="21" xfId="1" applyNumberFormat="1" applyFont="1" applyFill="1" applyBorder="1" applyAlignment="1">
      <alignment horizontal="right" vertical="center" shrinkToFit="1"/>
    </xf>
    <xf numFmtId="177" fontId="10" fillId="2" borderId="20" xfId="1" applyNumberFormat="1" applyFont="1" applyFill="1" applyBorder="1" applyAlignment="1">
      <alignment horizontal="right" vertical="center" shrinkToFit="1"/>
    </xf>
    <xf numFmtId="177" fontId="10" fillId="2" borderId="2" xfId="1" applyNumberFormat="1" applyFont="1" applyFill="1" applyBorder="1" applyAlignment="1">
      <alignment horizontal="right" vertical="center" shrinkToFit="1"/>
    </xf>
    <xf numFmtId="177" fontId="10" fillId="2" borderId="21" xfId="1" applyNumberFormat="1" applyFont="1" applyFill="1" applyBorder="1" applyAlignment="1">
      <alignment horizontal="right" vertical="center" shrinkToFit="1"/>
    </xf>
    <xf numFmtId="0" fontId="10" fillId="4" borderId="17" xfId="0" applyFont="1" applyFill="1" applyBorder="1" applyAlignment="1">
      <alignment vertical="center" wrapText="1"/>
    </xf>
    <xf numFmtId="49" fontId="10" fillId="4" borderId="18" xfId="0" applyNumberFormat="1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vertical="center" shrinkToFit="1"/>
    </xf>
    <xf numFmtId="0" fontId="10" fillId="4" borderId="18" xfId="0" applyFont="1" applyFill="1" applyBorder="1" applyAlignment="1">
      <alignment vertical="center" shrinkToFit="1"/>
    </xf>
    <xf numFmtId="0" fontId="10" fillId="4" borderId="22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77" fontId="10" fillId="4" borderId="23" xfId="1" applyNumberFormat="1" applyFont="1" applyFill="1" applyBorder="1" applyAlignment="1">
      <alignment horizontal="right" vertical="center" shrinkToFit="1"/>
    </xf>
    <xf numFmtId="177" fontId="10" fillId="4" borderId="24" xfId="1" applyNumberFormat="1" applyFont="1" applyFill="1" applyBorder="1" applyAlignment="1">
      <alignment horizontal="right" vertical="center" shrinkToFit="1"/>
    </xf>
    <xf numFmtId="177" fontId="10" fillId="4" borderId="25" xfId="1" applyNumberFormat="1" applyFont="1" applyFill="1" applyBorder="1" applyAlignment="1">
      <alignment horizontal="right" vertical="center" shrinkToFit="1"/>
    </xf>
    <xf numFmtId="177" fontId="2" fillId="2" borderId="20" xfId="1" applyNumberFormat="1" applyFont="1" applyFill="1" applyBorder="1" applyAlignment="1">
      <alignment horizontal="right" vertical="center" shrinkToFit="1"/>
    </xf>
    <xf numFmtId="177" fontId="2" fillId="2" borderId="2" xfId="1" applyNumberFormat="1" applyFont="1" applyFill="1" applyBorder="1" applyAlignment="1">
      <alignment horizontal="right" vertical="center" shrinkToFit="1"/>
    </xf>
    <xf numFmtId="177" fontId="2" fillId="2" borderId="21" xfId="1" applyNumberFormat="1" applyFont="1" applyFill="1" applyBorder="1" applyAlignment="1">
      <alignment horizontal="right" vertical="center" shrinkToFit="1"/>
    </xf>
    <xf numFmtId="0" fontId="0" fillId="4" borderId="0" xfId="0" applyFill="1" applyAlignment="1">
      <alignment horizontal="left" vertical="center" indent="1"/>
    </xf>
    <xf numFmtId="0" fontId="0" fillId="4" borderId="0" xfId="0" applyNumberFormat="1" applyFill="1">
      <alignment vertical="center"/>
    </xf>
    <xf numFmtId="0" fontId="0" fillId="4" borderId="0" xfId="0" applyFill="1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2"/>
    </xf>
    <xf numFmtId="0" fontId="0" fillId="0" borderId="0" xfId="0" applyNumberFormat="1" applyFill="1">
      <alignment vertical="center"/>
    </xf>
    <xf numFmtId="0" fontId="10" fillId="4" borderId="3" xfId="0" applyFont="1" applyFill="1" applyBorder="1" applyAlignment="1">
      <alignment vertical="center" shrinkToFit="1"/>
    </xf>
    <xf numFmtId="0" fontId="10" fillId="4" borderId="4" xfId="0" applyFont="1" applyFill="1" applyBorder="1" applyAlignment="1">
      <alignment vertical="center" shrinkToFit="1"/>
    </xf>
    <xf numFmtId="0" fontId="10" fillId="4" borderId="26" xfId="0" applyFont="1" applyFill="1" applyBorder="1" applyAlignment="1">
      <alignment vertical="center" shrinkToFit="1"/>
    </xf>
    <xf numFmtId="0" fontId="10" fillId="4" borderId="27" xfId="0" applyFont="1" applyFill="1" applyBorder="1" applyAlignment="1">
      <alignment vertical="center" shrinkToFit="1"/>
    </xf>
    <xf numFmtId="0" fontId="10" fillId="4" borderId="0" xfId="0" applyFont="1" applyFill="1" applyAlignment="1">
      <alignment vertical="center" shrinkToFit="1"/>
    </xf>
    <xf numFmtId="0" fontId="10" fillId="4" borderId="28" xfId="0" applyFont="1" applyFill="1" applyBorder="1" applyAlignment="1">
      <alignment vertical="center" shrinkToFit="1"/>
    </xf>
    <xf numFmtId="177" fontId="2" fillId="2" borderId="23" xfId="1" applyNumberFormat="1" applyFont="1" applyFill="1" applyBorder="1" applyAlignment="1">
      <alignment horizontal="right" vertical="center" shrinkToFit="1"/>
    </xf>
    <xf numFmtId="177" fontId="2" fillId="2" borderId="24" xfId="1" applyNumberFormat="1" applyFont="1" applyFill="1" applyBorder="1" applyAlignment="1">
      <alignment horizontal="right" vertical="center" shrinkToFit="1"/>
    </xf>
    <xf numFmtId="177" fontId="2" fillId="2" borderId="25" xfId="1" applyNumberFormat="1" applyFont="1" applyFill="1" applyBorder="1" applyAlignment="1">
      <alignment horizontal="right" vertical="center" shrinkToFit="1"/>
    </xf>
    <xf numFmtId="0" fontId="2" fillId="2" borderId="29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77" fontId="13" fillId="2" borderId="20" xfId="1" applyNumberFormat="1" applyFont="1" applyFill="1" applyBorder="1" applyAlignment="1">
      <alignment horizontal="right" vertical="center" shrinkToFit="1"/>
    </xf>
    <xf numFmtId="177" fontId="13" fillId="2" borderId="2" xfId="1" applyNumberFormat="1" applyFont="1" applyFill="1" applyBorder="1" applyAlignment="1">
      <alignment horizontal="right" vertical="center" shrinkToFit="1"/>
    </xf>
    <xf numFmtId="177" fontId="13" fillId="2" borderId="21" xfId="1" applyNumberFormat="1" applyFont="1" applyFill="1" applyBorder="1" applyAlignment="1">
      <alignment horizontal="right" vertical="center" shrinkToFit="1"/>
    </xf>
    <xf numFmtId="0" fontId="2" fillId="2" borderId="2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49" fontId="2" fillId="5" borderId="18" xfId="0" applyNumberFormat="1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vertical="center" shrinkToFit="1"/>
    </xf>
    <xf numFmtId="0" fontId="2" fillId="5" borderId="18" xfId="0" applyFont="1" applyFill="1" applyBorder="1" applyAlignment="1">
      <alignment vertical="center" shrinkToFit="1"/>
    </xf>
    <xf numFmtId="177" fontId="10" fillId="5" borderId="20" xfId="1" applyNumberFormat="1" applyFont="1" applyFill="1" applyBorder="1" applyAlignment="1">
      <alignment horizontal="right" vertical="center" shrinkToFit="1"/>
    </xf>
    <xf numFmtId="177" fontId="10" fillId="5" borderId="2" xfId="1" applyNumberFormat="1" applyFont="1" applyFill="1" applyBorder="1" applyAlignment="1">
      <alignment horizontal="right" vertical="center" shrinkToFit="1"/>
    </xf>
    <xf numFmtId="177" fontId="10" fillId="5" borderId="21" xfId="1" applyNumberFormat="1" applyFont="1" applyFill="1" applyBorder="1" applyAlignment="1">
      <alignment horizontal="right" vertical="center" shrinkToFit="1"/>
    </xf>
    <xf numFmtId="0" fontId="10" fillId="5" borderId="17" xfId="0" applyFont="1" applyFill="1" applyBorder="1" applyAlignment="1">
      <alignment vertical="center" wrapText="1"/>
    </xf>
    <xf numFmtId="49" fontId="10" fillId="5" borderId="18" xfId="0" applyNumberFormat="1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 shrinkToFit="1"/>
    </xf>
    <xf numFmtId="0" fontId="2" fillId="5" borderId="4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 shrinkToFit="1"/>
    </xf>
    <xf numFmtId="0" fontId="10" fillId="5" borderId="19" xfId="0" applyFont="1" applyFill="1" applyBorder="1" applyAlignment="1">
      <alignment vertical="center" shrinkToFit="1"/>
    </xf>
    <xf numFmtId="0" fontId="10" fillId="5" borderId="18" xfId="0" applyFont="1" applyFill="1" applyBorder="1" applyAlignment="1">
      <alignment vertical="center" shrinkToFit="1"/>
    </xf>
    <xf numFmtId="177" fontId="10" fillId="5" borderId="30" xfId="1" applyNumberFormat="1" applyFont="1" applyFill="1" applyBorder="1" applyAlignment="1">
      <alignment horizontal="right" vertical="center" shrinkToFit="1"/>
    </xf>
    <xf numFmtId="177" fontId="10" fillId="5" borderId="4" xfId="1" applyNumberFormat="1" applyFont="1" applyFill="1" applyBorder="1" applyAlignment="1">
      <alignment horizontal="right" vertical="center" shrinkToFit="1"/>
    </xf>
    <xf numFmtId="177" fontId="10" fillId="5" borderId="26" xfId="1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 indent="1"/>
    </xf>
    <xf numFmtId="177" fontId="10" fillId="5" borderId="31" xfId="1" applyNumberFormat="1" applyFont="1" applyFill="1" applyBorder="1" applyAlignment="1">
      <alignment horizontal="right" vertical="center" shrinkToFit="1"/>
    </xf>
    <xf numFmtId="177" fontId="10" fillId="5" borderId="32" xfId="1" applyNumberFormat="1" applyFont="1" applyFill="1" applyBorder="1" applyAlignment="1">
      <alignment horizontal="right" vertical="center" shrinkToFit="1"/>
    </xf>
    <xf numFmtId="177" fontId="10" fillId="5" borderId="33" xfId="1" applyNumberFormat="1" applyFont="1" applyFill="1" applyBorder="1" applyAlignment="1">
      <alignment horizontal="right" vertical="center" shrinkToFit="1"/>
    </xf>
    <xf numFmtId="0" fontId="0" fillId="5" borderId="0" xfId="0" applyFill="1" applyAlignment="1">
      <alignment horizontal="left" vertical="center" indent="2"/>
    </xf>
    <xf numFmtId="0" fontId="0" fillId="5" borderId="0" xfId="0" applyNumberFormat="1" applyFill="1">
      <alignment vertical="center"/>
    </xf>
    <xf numFmtId="0" fontId="10" fillId="5" borderId="3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shrinkToFit="1"/>
    </xf>
    <xf numFmtId="0" fontId="2" fillId="5" borderId="2" xfId="0" applyFont="1" applyFill="1" applyBorder="1" applyAlignment="1">
      <alignment vertical="center" shrinkToFit="1"/>
    </xf>
    <xf numFmtId="0" fontId="2" fillId="5" borderId="2" xfId="0" applyFont="1" applyFill="1" applyBorder="1" applyAlignment="1">
      <alignment vertical="center"/>
    </xf>
    <xf numFmtId="177" fontId="2" fillId="5" borderId="35" xfId="1" applyNumberFormat="1" applyFont="1" applyFill="1" applyBorder="1" applyAlignment="1">
      <alignment horizontal="right" vertical="center" shrinkToFit="1"/>
    </xf>
    <xf numFmtId="177" fontId="2" fillId="5" borderId="36" xfId="1" applyNumberFormat="1" applyFont="1" applyFill="1" applyBorder="1" applyAlignment="1">
      <alignment horizontal="right" vertical="center" shrinkToFit="1"/>
    </xf>
    <xf numFmtId="177" fontId="2" fillId="5" borderId="37" xfId="1" applyNumberFormat="1" applyFont="1" applyFill="1" applyBorder="1" applyAlignment="1">
      <alignment horizontal="right" vertical="center" shrinkToFit="1"/>
    </xf>
    <xf numFmtId="0" fontId="10" fillId="5" borderId="19" xfId="0" applyFont="1" applyFill="1" applyBorder="1" applyAlignment="1">
      <alignment horizontal="left" vertical="center" shrinkToFit="1"/>
    </xf>
    <xf numFmtId="0" fontId="10" fillId="5" borderId="18" xfId="0" applyFont="1" applyFill="1" applyBorder="1" applyAlignment="1">
      <alignment horizontal="left" vertical="center" shrinkToFit="1"/>
    </xf>
    <xf numFmtId="0" fontId="10" fillId="5" borderId="22" xfId="0" applyFont="1" applyFill="1" applyBorder="1" applyAlignment="1">
      <alignment horizontal="left" vertical="center" shrinkToFit="1"/>
    </xf>
    <xf numFmtId="177" fontId="10" fillId="5" borderId="38" xfId="1" applyNumberFormat="1" applyFont="1" applyFill="1" applyBorder="1" applyAlignment="1">
      <alignment horizontal="right" vertical="center" shrinkToFit="1"/>
    </xf>
    <xf numFmtId="177" fontId="10" fillId="5" borderId="18" xfId="1" applyNumberFormat="1" applyFont="1" applyFill="1" applyBorder="1" applyAlignment="1">
      <alignment horizontal="right" vertical="center" shrinkToFit="1"/>
    </xf>
    <xf numFmtId="177" fontId="10" fillId="5" borderId="22" xfId="1" applyNumberFormat="1" applyFont="1" applyFill="1" applyBorder="1" applyAlignment="1">
      <alignment horizontal="right" vertical="center" shrinkToFit="1"/>
    </xf>
    <xf numFmtId="177" fontId="10" fillId="2" borderId="20" xfId="1" applyNumberFormat="1" applyFont="1" applyFill="1" applyBorder="1" applyAlignment="1">
      <alignment horizontal="right" vertical="center" shrinkToFit="1"/>
    </xf>
    <xf numFmtId="177" fontId="10" fillId="2" borderId="2" xfId="1" applyNumberFormat="1" applyFont="1" applyFill="1" applyBorder="1" applyAlignment="1">
      <alignment horizontal="right" vertical="center" shrinkToFit="1"/>
    </xf>
    <xf numFmtId="177" fontId="10" fillId="2" borderId="21" xfId="1" applyNumberFormat="1" applyFont="1" applyFill="1" applyBorder="1" applyAlignment="1">
      <alignment horizontal="right" vertical="center" shrinkToFit="1"/>
    </xf>
    <xf numFmtId="0" fontId="10" fillId="5" borderId="27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vertical="center" wrapText="1"/>
    </xf>
    <xf numFmtId="49" fontId="10" fillId="2" borderId="18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0" fillId="6" borderId="0" xfId="0" applyFill="1" applyAlignment="1">
      <alignment horizontal="left" vertical="center" indent="2"/>
    </xf>
    <xf numFmtId="0" fontId="0" fillId="6" borderId="0" xfId="0" applyNumberFormat="1" applyFill="1">
      <alignment vertical="center"/>
    </xf>
    <xf numFmtId="0" fontId="2" fillId="2" borderId="17" xfId="0" applyFont="1" applyFill="1" applyBorder="1" applyAlignment="1">
      <alignment vertical="center" wrapText="1"/>
    </xf>
    <xf numFmtId="49" fontId="2" fillId="2" borderId="18" xfId="0" applyNumberFormat="1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10" fillId="6" borderId="17" xfId="0" applyFont="1" applyFill="1" applyBorder="1" applyAlignment="1">
      <alignment vertical="center" wrapText="1"/>
    </xf>
    <xf numFmtId="49" fontId="10" fillId="6" borderId="18" xfId="0" applyNumberFormat="1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vertical="center" shrinkToFit="1"/>
    </xf>
    <xf numFmtId="0" fontId="2" fillId="6" borderId="4" xfId="0" applyFont="1" applyFill="1" applyBorder="1" applyAlignment="1">
      <alignment vertical="center" shrinkToFit="1"/>
    </xf>
    <xf numFmtId="177" fontId="10" fillId="6" borderId="30" xfId="1" applyNumberFormat="1" applyFont="1" applyFill="1" applyBorder="1" applyAlignment="1">
      <alignment horizontal="right" vertical="center" shrinkToFit="1"/>
    </xf>
    <xf numFmtId="177" fontId="10" fillId="6" borderId="4" xfId="1" applyNumberFormat="1" applyFont="1" applyFill="1" applyBorder="1" applyAlignment="1">
      <alignment horizontal="right" vertical="center" shrinkToFit="1"/>
    </xf>
    <xf numFmtId="177" fontId="10" fillId="6" borderId="26" xfId="1" applyNumberFormat="1" applyFont="1" applyFill="1" applyBorder="1" applyAlignment="1">
      <alignment horizontal="right" vertical="center" shrinkToFit="1"/>
    </xf>
    <xf numFmtId="0" fontId="10" fillId="6" borderId="3" xfId="0" applyFont="1" applyFill="1" applyBorder="1" applyAlignment="1">
      <alignment vertical="center" shrinkToFit="1"/>
    </xf>
    <xf numFmtId="0" fontId="10" fillId="6" borderId="19" xfId="0" applyFont="1" applyFill="1" applyBorder="1" applyAlignment="1">
      <alignment vertical="center" shrinkToFit="1"/>
    </xf>
    <xf numFmtId="0" fontId="10" fillId="6" borderId="18" xfId="0" applyFont="1" applyFill="1" applyBorder="1" applyAlignment="1">
      <alignment vertical="center" shrinkToFit="1"/>
    </xf>
    <xf numFmtId="177" fontId="10" fillId="6" borderId="31" xfId="1" applyNumberFormat="1" applyFont="1" applyFill="1" applyBorder="1" applyAlignment="1">
      <alignment horizontal="right" vertical="center" shrinkToFit="1"/>
    </xf>
    <xf numFmtId="177" fontId="10" fillId="6" borderId="32" xfId="1" applyNumberFormat="1" applyFont="1" applyFill="1" applyBorder="1" applyAlignment="1">
      <alignment horizontal="right" vertical="center" shrinkToFit="1"/>
    </xf>
    <xf numFmtId="177" fontId="10" fillId="6" borderId="33" xfId="1" applyNumberFormat="1" applyFont="1" applyFill="1" applyBorder="1" applyAlignment="1">
      <alignment horizontal="right" vertical="center" shrinkToFit="1"/>
    </xf>
    <xf numFmtId="0" fontId="10" fillId="6" borderId="34" xfId="0" applyFont="1" applyFill="1" applyBorder="1" applyAlignment="1">
      <alignment vertical="center" wrapText="1"/>
    </xf>
    <xf numFmtId="0" fontId="2" fillId="6" borderId="27" xfId="0" applyFont="1" applyFill="1" applyBorder="1" applyAlignment="1">
      <alignment vertical="center" shrinkToFit="1"/>
    </xf>
    <xf numFmtId="0" fontId="2" fillId="6" borderId="0" xfId="0" applyFont="1" applyFill="1" applyBorder="1" applyAlignment="1">
      <alignment vertical="center" shrinkToFit="1"/>
    </xf>
    <xf numFmtId="177" fontId="2" fillId="6" borderId="35" xfId="1" applyNumberFormat="1" applyFont="1" applyFill="1" applyBorder="1" applyAlignment="1">
      <alignment horizontal="right" vertical="center" shrinkToFit="1"/>
    </xf>
    <xf numFmtId="177" fontId="2" fillId="6" borderId="36" xfId="1" applyNumberFormat="1" applyFont="1" applyFill="1" applyBorder="1" applyAlignment="1">
      <alignment horizontal="right" vertical="center" shrinkToFit="1"/>
    </xf>
    <xf numFmtId="177" fontId="2" fillId="6" borderId="37" xfId="1" applyNumberFormat="1" applyFont="1" applyFill="1" applyBorder="1" applyAlignment="1">
      <alignment horizontal="right" vertical="center" shrinkToFit="1"/>
    </xf>
    <xf numFmtId="0" fontId="2" fillId="6" borderId="1" xfId="0" applyFont="1" applyFill="1" applyBorder="1" applyAlignment="1">
      <alignment vertical="center" shrinkToFit="1"/>
    </xf>
    <xf numFmtId="0" fontId="2" fillId="6" borderId="2" xfId="0" applyFont="1" applyFill="1" applyBorder="1" applyAlignment="1">
      <alignment vertical="center" shrinkToFit="1"/>
    </xf>
    <xf numFmtId="177" fontId="10" fillId="6" borderId="20" xfId="1" applyNumberFormat="1" applyFont="1" applyFill="1" applyBorder="1" applyAlignment="1">
      <alignment horizontal="right" vertical="center" shrinkToFit="1"/>
    </xf>
    <xf numFmtId="177" fontId="10" fillId="6" borderId="2" xfId="1" applyNumberFormat="1" applyFont="1" applyFill="1" applyBorder="1" applyAlignment="1">
      <alignment horizontal="right" vertical="center" shrinkToFit="1"/>
    </xf>
    <xf numFmtId="177" fontId="10" fillId="6" borderId="21" xfId="1" applyNumberFormat="1" applyFont="1" applyFill="1" applyBorder="1" applyAlignment="1">
      <alignment horizontal="right" vertical="center" shrinkToFit="1"/>
    </xf>
    <xf numFmtId="0" fontId="10" fillId="6" borderId="19" xfId="0" applyFont="1" applyFill="1" applyBorder="1" applyAlignment="1">
      <alignment horizontal="left" vertical="center" shrinkToFit="1"/>
    </xf>
    <xf numFmtId="0" fontId="10" fillId="6" borderId="18" xfId="0" applyFont="1" applyFill="1" applyBorder="1" applyAlignment="1">
      <alignment horizontal="left" vertical="center" shrinkToFit="1"/>
    </xf>
    <xf numFmtId="0" fontId="10" fillId="6" borderId="22" xfId="0" applyFont="1" applyFill="1" applyBorder="1" applyAlignment="1">
      <alignment horizontal="left" vertical="center" shrinkToFit="1"/>
    </xf>
    <xf numFmtId="177" fontId="10" fillId="6" borderId="29" xfId="1" applyNumberFormat="1" applyFont="1" applyFill="1" applyBorder="1" applyAlignment="1">
      <alignment horizontal="right" vertical="center" shrinkToFit="1"/>
    </xf>
    <xf numFmtId="177" fontId="10" fillId="6" borderId="0" xfId="1" applyNumberFormat="1" applyFont="1" applyFill="1" applyBorder="1" applyAlignment="1">
      <alignment horizontal="right" vertical="center" shrinkToFit="1"/>
    </xf>
    <xf numFmtId="177" fontId="10" fillId="6" borderId="28" xfId="1" applyNumberFormat="1" applyFont="1" applyFill="1" applyBorder="1" applyAlignment="1">
      <alignment horizontal="right" vertical="center" shrinkToFit="1"/>
    </xf>
    <xf numFmtId="177" fontId="10" fillId="6" borderId="23" xfId="1" applyNumberFormat="1" applyFont="1" applyFill="1" applyBorder="1" applyAlignment="1">
      <alignment horizontal="right" vertical="center" shrinkToFit="1"/>
    </xf>
    <xf numFmtId="177" fontId="10" fillId="6" borderId="24" xfId="1" applyNumberFormat="1" applyFont="1" applyFill="1" applyBorder="1" applyAlignment="1">
      <alignment horizontal="right" vertical="center" shrinkToFit="1"/>
    </xf>
    <xf numFmtId="177" fontId="10" fillId="6" borderId="25" xfId="1" applyNumberFormat="1" applyFont="1" applyFill="1" applyBorder="1" applyAlignment="1">
      <alignment horizontal="right" vertical="center" shrinkToFit="1"/>
    </xf>
    <xf numFmtId="0" fontId="10" fillId="6" borderId="27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10" fillId="2" borderId="29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5" fillId="2" borderId="34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vertical="center" wrapTex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177" fontId="2" fillId="2" borderId="39" xfId="1" applyNumberFormat="1" applyFont="1" applyFill="1" applyBorder="1" applyAlignment="1">
      <alignment horizontal="right" vertical="center" shrinkToFit="1"/>
    </xf>
    <xf numFmtId="177" fontId="2" fillId="2" borderId="40" xfId="1" applyNumberFormat="1" applyFont="1" applyFill="1" applyBorder="1" applyAlignment="1">
      <alignment horizontal="right" vertical="center" shrinkToFit="1"/>
    </xf>
    <xf numFmtId="177" fontId="2" fillId="2" borderId="41" xfId="1" applyNumberFormat="1" applyFont="1" applyFill="1" applyBorder="1" applyAlignment="1">
      <alignment horizontal="right" vertical="center" shrinkToFit="1"/>
    </xf>
    <xf numFmtId="177" fontId="2" fillId="2" borderId="42" xfId="1" applyNumberFormat="1" applyFont="1" applyFill="1" applyBorder="1" applyAlignment="1">
      <alignment horizontal="right" vertical="center" shrinkToFit="1"/>
    </xf>
    <xf numFmtId="177" fontId="2" fillId="2" borderId="43" xfId="1" applyNumberFormat="1" applyFont="1" applyFill="1" applyBorder="1" applyAlignment="1">
      <alignment horizontal="right" vertical="center" shrinkToFit="1"/>
    </xf>
    <xf numFmtId="177" fontId="2" fillId="2" borderId="44" xfId="1" applyNumberFormat="1" applyFont="1" applyFill="1" applyBorder="1" applyAlignment="1">
      <alignment horizontal="right" vertical="center" shrinkToFit="1"/>
    </xf>
    <xf numFmtId="0" fontId="5" fillId="2" borderId="4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pivotButton="1">
      <alignment vertical="center"/>
    </xf>
  </cellXfs>
  <cellStyles count="2">
    <cellStyle name="桁区切り" xfId="1" builtinId="6"/>
    <cellStyle name="標準" xfId="0" builtinId="0"/>
  </cellStyles>
  <dxfs count="272"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26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18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ill>
        <patternFill patternType="solid"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79;&#25104;27&#24180;&#24230;YOU&amp;ME&#20250;&#35336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科目一覧"/>
      <sheetName val="入力"/>
      <sheetName val="資産確認"/>
      <sheetName val="13活動計算書入力"/>
      <sheetName val="Sheet1"/>
      <sheetName val="２貸借対照表入力"/>
      <sheetName val="15注記 入力"/>
      <sheetName val="４財産目録入力"/>
      <sheetName val="入力規則について"/>
      <sheetName val="ｖｅｒｓｉｏｎ　ｕｐ"/>
      <sheetName val="１活動計算書"/>
      <sheetName val="3注記"/>
      <sheetName val="4財産目録"/>
      <sheetName val="5活動計算書"/>
      <sheetName val="6貸借対照表"/>
      <sheetName val="7注記"/>
      <sheetName val="8財産目録"/>
      <sheetName val="9活動計算書"/>
      <sheetName val="10貸借対照表"/>
      <sheetName val="11注記"/>
      <sheetName val="12財産目録"/>
      <sheetName val="13活動計算書"/>
      <sheetName val="14貸借対照表"/>
      <sheetName val="15注記"/>
      <sheetName val="16財産目録"/>
    </sheetNames>
    <sheetDataSet>
      <sheetData sheetId="0">
        <row r="5">
          <cell r="D5" t="str">
            <v>NPO法人　YOU&amp;MEファミリー</v>
          </cell>
        </row>
        <row r="7">
          <cell r="D7" t="str">
            <v>平成27</v>
          </cell>
          <cell r="G7">
            <v>4</v>
          </cell>
          <cell r="I7">
            <v>17</v>
          </cell>
          <cell r="L7" t="str">
            <v>平成27</v>
          </cell>
          <cell r="O7">
            <v>12</v>
          </cell>
          <cell r="Q7">
            <v>31</v>
          </cell>
        </row>
        <row r="11">
          <cell r="N1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24179;&#25104;27&#24180;&#24230;YOU&amp;ME&#20250;&#35336;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日下倫子" refreshedDate="42392.413136921299" createdVersion="3" refreshedVersion="4" minRefreshableVersion="3" recordCount="232">
  <cacheSource type="worksheet">
    <worksheetSource name="テーブル1" r:id="rId2"/>
  </cacheSource>
  <cacheFields count="12">
    <cacheField name="日付" numFmtId="0">
      <sharedItems containsNonDate="0" containsDate="1" containsString="0" containsBlank="1" minDate="2015-04-17T00:00:00" maxDate="2016-04-19T00:00:00" count="107">
        <d v="2015-04-17T00:00:00"/>
        <d v="2015-04-18T00:00:00"/>
        <d v="2016-04-18T00:00:00"/>
        <d v="2015-04-23T00:00:00"/>
        <d v="2015-04-27T00:00:00"/>
        <d v="2015-04-30T00:00:00"/>
        <d v="2015-05-01T00:00:00"/>
        <d v="2015-05-02T00:00:00"/>
        <d v="2015-05-03T00:00:00"/>
        <d v="2015-05-07T00:00:00"/>
        <d v="2015-05-11T00:00:00"/>
        <d v="2015-05-12T00:00:00"/>
        <d v="2015-05-15T00:00:00"/>
        <d v="2015-05-18T00:00:00"/>
        <d v="2015-05-22T00:00:00"/>
        <d v="2015-05-23T00:00:00"/>
        <d v="2015-05-26T00:00:00"/>
        <d v="2015-05-27T00:00:00"/>
        <d v="2015-05-31T00:00:00"/>
        <d v="2015-06-01T00:00:00"/>
        <d v="2015-06-02T00:00:00"/>
        <d v="2015-06-03T00:00:00"/>
        <d v="2015-06-09T00:00:00"/>
        <d v="2015-06-11T00:00:00"/>
        <d v="2015-06-12T00:00:00"/>
        <d v="2015-06-22T00:00:00"/>
        <d v="2015-06-30T00:00:00"/>
        <d v="2015-07-05T00:00:00"/>
        <d v="2015-07-06T00:00:00"/>
        <d v="2015-07-01T00:00:00"/>
        <d v="2015-07-03T00:00:00"/>
        <d v="2015-07-11T00:00:00"/>
        <d v="2015-07-18T00:00:00"/>
        <d v="2015-07-23T00:00:00"/>
        <d v="2015-07-25T00:00:00"/>
        <d v="2015-07-26T00:00:00"/>
        <d v="2015-08-01T00:00:00"/>
        <d v="2015-08-02T00:00:00"/>
        <d v="2015-08-18T00:00:00"/>
        <d v="2015-08-26T00:00:00"/>
        <d v="2015-08-31T00:00:00"/>
        <d v="2015-08-20T00:00:00"/>
        <d v="2015-09-01T00:00:00"/>
        <d v="2015-09-02T00:00:00"/>
        <d v="2015-09-06T00:00:00"/>
        <d v="2015-09-13T00:00:00"/>
        <d v="2015-09-14T00:00:00"/>
        <d v="2015-09-19T00:00:00"/>
        <d v="2015-09-24T00:00:00"/>
        <d v="2015-09-27T00:00:00"/>
        <d v="2015-09-26T00:00:00"/>
        <d v="2015-09-30T00:00:00"/>
        <d v="2015-10-01T00:00:00"/>
        <d v="2015-10-02T00:00:00"/>
        <d v="2015-10-03T00:00:00"/>
        <d v="2015-10-05T00:00:00"/>
        <d v="2015-10-06T00:00:00"/>
        <d v="2015-10-07T00:00:00"/>
        <d v="2015-10-09T00:00:00"/>
        <d v="2015-10-11T00:00:00"/>
        <d v="2015-10-13T00:00:00"/>
        <d v="2015-10-14T00:00:00"/>
        <d v="2015-10-16T00:00:00"/>
        <d v="2015-10-19T00:00:00"/>
        <d v="2015-10-20T00:00:00"/>
        <d v="2015-10-22T00:00:00"/>
        <d v="2015-10-24T00:00:00"/>
        <d v="2015-10-26T00:00:00"/>
        <d v="2015-10-28T00:00:00"/>
        <d v="2015-10-29T00:00:00"/>
        <d v="2015-10-30T00:00:00"/>
        <d v="2015-10-31T00:00:00"/>
        <d v="2015-11-01T00:00:00"/>
        <d v="2015-11-04T00:00:00"/>
        <d v="2015-11-05T00:00:00"/>
        <d v="2015-11-06T00:00:00"/>
        <d v="2015-11-09T00:00:00"/>
        <d v="2015-11-10T00:00:00"/>
        <d v="2015-11-11T00:00:00"/>
        <d v="2015-11-15T00:00:00"/>
        <d v="2015-11-17T00:00:00"/>
        <d v="2015-11-22T00:00:00"/>
        <d v="2015-11-25T00:00:00"/>
        <d v="2015-11-26T00:00:00"/>
        <d v="2015-11-28T00:00:00"/>
        <d v="2015-11-30T00:00:00"/>
        <d v="2015-12-01T00:00:00"/>
        <d v="2015-12-02T00:00:00"/>
        <d v="2015-12-04T00:00:00"/>
        <d v="2015-12-07T00:00:00"/>
        <d v="2015-12-08T00:00:00"/>
        <d v="2015-12-09T00:00:00"/>
        <d v="2015-12-10T00:00:00"/>
        <d v="2015-12-12T00:00:00"/>
        <d v="2015-12-13T00:00:00"/>
        <d v="2015-12-14T00:00:00"/>
        <d v="2015-12-15T00:00:00"/>
        <d v="2015-12-16T00:00:00"/>
        <d v="2015-12-18T00:00:00"/>
        <d v="2015-12-20T00:00:00"/>
        <d v="2015-12-22T00:00:00"/>
        <d v="2015-12-23T00:00:00"/>
        <d v="2015-12-24T00:00:00"/>
        <d v="2015-12-26T00:00:00"/>
        <d v="2015-12-28T00:00:00"/>
        <d v="2015-12-29T00:00:00"/>
        <m/>
      </sharedItems>
      <fieldGroup par="11" base="0">
        <rangePr groupBy="months" startDate="2015-04-17T00:00:00" endDate="2016-04-19T00:00:00"/>
        <groupItems count="14">
          <s v="(空白)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6/4/19"/>
        </groupItems>
      </fieldGroup>
    </cacheField>
    <cacheField name="区分" numFmtId="0">
      <sharedItems containsBlank="1" count="7">
        <s v="繰越"/>
        <s v="収益"/>
        <s v="費用"/>
        <s v="内部移動"/>
        <m/>
        <s v="支出" u="1"/>
        <s v="収入" u="1"/>
      </sharedItems>
    </cacheField>
    <cacheField name="事業区分" numFmtId="0">
      <sharedItems containsBlank="1" count="11">
        <m/>
        <s v="受取寄付金"/>
        <s v="受取会費"/>
        <s v="管理費"/>
        <s v="事業費"/>
        <s v="事業収益"/>
        <s v="その他収益"/>
        <s v="1受取会費" u="1"/>
        <s v="4.事業収益" u="1"/>
        <s v="受取助成金等" u="1"/>
        <s v="5.その他収益" u="1"/>
      </sharedItems>
    </cacheField>
    <cacheField name="事業名" numFmtId="0">
      <sharedItems containsBlank="1" count="14">
        <m/>
        <s v="運営"/>
        <s v="学校経営支援事業"/>
        <s v="グッズ販売事業イベント"/>
        <s v="教育支援事業"/>
        <s v="支援者交流事業"/>
        <s v="グッズ販売事業通信販売"/>
        <s v="管理部門" u="1"/>
        <s v="A事業" u="1"/>
        <s v="管理費" u="1"/>
        <s v="D事業" u="1"/>
        <s v="B事業" u="1"/>
        <s v="asai事業" u="1"/>
        <s v="C事業" u="1"/>
      </sharedItems>
    </cacheField>
    <cacheField name="人件費区分" numFmtId="0">
      <sharedItems containsBlank="1" count="5">
        <m/>
        <s v="その他の経費"/>
        <s v="" u="1"/>
        <s v=" " u="1"/>
        <s v="人件費" u="1"/>
      </sharedItems>
    </cacheField>
    <cacheField name="科目" numFmtId="0">
      <sharedItems containsBlank="1" count="59">
        <m/>
        <s v="受取寄付金その他"/>
        <s v="先受賛助会員受取会費"/>
        <s v="賛助会員受取会費"/>
        <s v="受取寄付金個人"/>
        <s v="印刷製本費"/>
        <s v="租税公課"/>
        <s v="通信輸送費"/>
        <s v="消耗品費"/>
        <s v="学校運営支援費"/>
        <s v="支払い手数料"/>
        <s v="広告費"/>
        <s v="グッズ販売事業収益"/>
        <s v="保険代補助費"/>
        <s v="学校行事費"/>
        <s v="仕入れ費"/>
        <s v="雑収益"/>
        <s v="雑費"/>
        <s v="先受正会員受取会費"/>
        <s v="交際費"/>
        <s v="会議費"/>
        <s v="イベント会費"/>
        <s v="先払学校運営支援費"/>
        <s v="先払支援者交流事業費"/>
        <s v="受取寄付金ライトハウス"/>
        <s v="先受イベント会費"/>
        <s v="受取利息" u="1"/>
        <s v="諸会費" u="1"/>
        <s v="Ａ事業収益" u="1"/>
        <s v="受取民間助成金" u="1"/>
        <s v="書籍費" u="1"/>
        <s v="印刷費" u="1"/>
        <s v="地代家賃" u="1"/>
        <s v="福利厚生費" u="1"/>
        <s v="賃借料" u="1"/>
        <s v="交通費" u="1"/>
        <s v="謝金" u="1"/>
        <s v="人件費" u="1"/>
        <s v="受取補助金" u="1"/>
        <s v="駐車場代" u="1"/>
        <s v="参加費" u="1"/>
        <s v="通信費" u="1"/>
        <s v="諸謝金" u="1"/>
        <s v="リース費" u="1"/>
        <s v="受取会費" u="1"/>
        <s v="受取寄付" u="1"/>
        <s v="法定福利費" u="1"/>
        <s v="資料代" u="1"/>
        <s v="会場費" u="1"/>
        <s v="光熱費" u="1"/>
        <s v="旅費交通費" u="1"/>
        <s v="受取委託費" u="1"/>
        <s v="消耗品" u="1"/>
        <s v="正会員受取会費" u="1"/>
        <s v="受取寄付金" u="1"/>
        <s v="通信運搬費" u="1"/>
        <s v="先渡学校運営支援費" u="1"/>
        <s v="給与手当" u="1"/>
        <s v="水道光熱費" u="1"/>
      </sharedItems>
    </cacheField>
    <cacheField name="摘要" numFmtId="0">
      <sharedItems containsBlank="1"/>
    </cacheField>
    <cacheField name="金額" numFmtId="0">
      <sharedItems containsString="0" containsBlank="1" containsNumber="1" containsInteger="1" minValue="-220000" maxValue="1508572"/>
    </cacheField>
    <cacheField name="領収書番号" numFmtId="0">
      <sharedItems containsBlank="1"/>
    </cacheField>
    <cacheField name="扱い" numFmtId="0">
      <sharedItems containsBlank="1"/>
    </cacheField>
    <cacheField name="種別" numFmtId="0">
      <sharedItems containsBlank="1"/>
    </cacheField>
    <cacheField name="年" numFmtId="0" databaseField="0">
      <fieldGroup base="0">
        <rangePr groupBy="years" startDate="2015-04-17T00:00:00" endDate="2016-04-19T00:00:00"/>
        <groupItems count="4">
          <s v="&lt;2015/4/17"/>
          <s v="2015年"/>
          <s v="2016年"/>
          <s v="&gt;2016/4/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2">
  <r>
    <x v="0"/>
    <x v="0"/>
    <x v="0"/>
    <x v="0"/>
    <x v="0"/>
    <x v="0"/>
    <m/>
    <n v="0"/>
    <m/>
    <s v="玉木"/>
    <s v="現金"/>
  </r>
  <r>
    <x v="1"/>
    <x v="1"/>
    <x v="1"/>
    <x v="0"/>
    <x v="0"/>
    <x v="1"/>
    <s v="YOU&amp;ME"/>
    <n v="1508572"/>
    <m/>
    <s v="玉木"/>
    <s v="郵貯銀行振替"/>
  </r>
  <r>
    <x v="1"/>
    <x v="1"/>
    <x v="1"/>
    <x v="0"/>
    <x v="0"/>
    <x v="1"/>
    <s v="YOU&amp;ME"/>
    <n v="55682"/>
    <m/>
    <s v="玉木"/>
    <s v="現金"/>
  </r>
  <r>
    <x v="2"/>
    <x v="1"/>
    <x v="2"/>
    <x v="0"/>
    <x v="0"/>
    <x v="2"/>
    <s v="志田春一2016（1)"/>
    <n v="15000"/>
    <m/>
    <s v="玉木"/>
    <s v="郵貯銀行振替"/>
  </r>
  <r>
    <x v="1"/>
    <x v="1"/>
    <x v="2"/>
    <x v="0"/>
    <x v="0"/>
    <x v="3"/>
    <s v="久志裕子2015(102)"/>
    <n v="15000"/>
    <s v="４月－8"/>
    <s v="玉木"/>
    <s v="郵貯銀行振替"/>
  </r>
  <r>
    <x v="3"/>
    <x v="1"/>
    <x v="2"/>
    <x v="0"/>
    <x v="0"/>
    <x v="3"/>
    <s v="若松香織2015(103)"/>
    <n v="15000"/>
    <s v="４月－9"/>
    <s v="玉木"/>
    <s v="郵貯銀行振替"/>
  </r>
  <r>
    <x v="4"/>
    <x v="1"/>
    <x v="2"/>
    <x v="0"/>
    <x v="0"/>
    <x v="3"/>
    <s v="大里君江2015(104)"/>
    <n v="15000"/>
    <s v="４月－10"/>
    <s v="玉木"/>
    <s v="郵貯銀行振替"/>
  </r>
  <r>
    <x v="5"/>
    <x v="1"/>
    <x v="2"/>
    <x v="0"/>
    <x v="0"/>
    <x v="3"/>
    <s v="今上周子2015(105)"/>
    <n v="15000"/>
    <s v="４月－11"/>
    <s v="玉木"/>
    <s v="郵貯銀行振替"/>
  </r>
  <r>
    <x v="6"/>
    <x v="1"/>
    <x v="1"/>
    <x v="0"/>
    <x v="0"/>
    <x v="4"/>
    <s v="黒田英雄"/>
    <n v="2000"/>
    <s v="５月－6"/>
    <s v="玉木"/>
    <s v="郵貯銀行玉木"/>
  </r>
  <r>
    <x v="6"/>
    <x v="1"/>
    <x v="1"/>
    <x v="0"/>
    <x v="0"/>
    <x v="4"/>
    <s v="岩浦有之"/>
    <n v="5000"/>
    <s v="５月－7"/>
    <s v="玉木"/>
    <s v="郵貯銀行玉木"/>
  </r>
  <r>
    <x v="7"/>
    <x v="1"/>
    <x v="2"/>
    <x v="0"/>
    <x v="0"/>
    <x v="3"/>
    <s v="木村葉子2015(106)"/>
    <n v="15000"/>
    <s v="５月－2"/>
    <s v="玉木"/>
    <s v="郵貯銀行振替"/>
  </r>
  <r>
    <x v="8"/>
    <x v="2"/>
    <x v="3"/>
    <x v="1"/>
    <x v="1"/>
    <x v="5"/>
    <s v="コピー代"/>
    <n v="30"/>
    <s v="５月－1"/>
    <s v="玉木"/>
    <s v="現金"/>
  </r>
  <r>
    <x v="9"/>
    <x v="1"/>
    <x v="1"/>
    <x v="0"/>
    <x v="0"/>
    <x v="4"/>
    <s v="大西信一"/>
    <n v="4000"/>
    <s v="５月－8"/>
    <s v="玉木"/>
    <s v="郵貯銀行玉木"/>
  </r>
  <r>
    <x v="10"/>
    <x v="2"/>
    <x v="3"/>
    <x v="1"/>
    <x v="1"/>
    <x v="5"/>
    <s v="コピー代"/>
    <n v="230"/>
    <s v="５月－3"/>
    <s v="玉木"/>
    <s v="現金"/>
  </r>
  <r>
    <x v="10"/>
    <x v="2"/>
    <x v="3"/>
    <x v="1"/>
    <x v="1"/>
    <x v="6"/>
    <s v="収入印紙代"/>
    <n v="3000"/>
    <s v="５月－4"/>
    <s v="玉木"/>
    <s v="現金"/>
  </r>
  <r>
    <x v="11"/>
    <x v="2"/>
    <x v="3"/>
    <x v="1"/>
    <x v="1"/>
    <x v="7"/>
    <s v="はがき代（100枚）"/>
    <n v="5200"/>
    <s v="５月－5"/>
    <s v="玉木"/>
    <s v="現金"/>
  </r>
  <r>
    <x v="12"/>
    <x v="3"/>
    <x v="0"/>
    <x v="0"/>
    <x v="0"/>
    <x v="0"/>
    <s v="口座開設"/>
    <n v="-10000"/>
    <s v="５月－"/>
    <s v="玉木"/>
    <s v="現金"/>
  </r>
  <r>
    <x v="12"/>
    <x v="3"/>
    <x v="0"/>
    <x v="0"/>
    <x v="0"/>
    <x v="0"/>
    <s v="口座開設"/>
    <n v="10000"/>
    <s v="５月－"/>
    <s v="玉木"/>
    <s v="りそな銀行"/>
  </r>
  <r>
    <x v="13"/>
    <x v="2"/>
    <x v="3"/>
    <x v="1"/>
    <x v="1"/>
    <x v="8"/>
    <s v="インク代"/>
    <n v="7680"/>
    <s v="５月－9"/>
    <s v="玉木"/>
    <s v="現金"/>
  </r>
  <r>
    <x v="14"/>
    <x v="2"/>
    <x v="3"/>
    <x v="1"/>
    <x v="1"/>
    <x v="5"/>
    <s v="振替用紙印字サービス"/>
    <n v="1102"/>
    <s v="５月－11"/>
    <s v="玉木"/>
    <s v="郵貯銀行振替"/>
  </r>
  <r>
    <x v="15"/>
    <x v="1"/>
    <x v="1"/>
    <x v="0"/>
    <x v="0"/>
    <x v="1"/>
    <s v="井深一寛"/>
    <n v="5000"/>
    <s v="５月－10"/>
    <s v="玉木"/>
    <s v="現金"/>
  </r>
  <r>
    <x v="16"/>
    <x v="2"/>
    <x v="4"/>
    <x v="2"/>
    <x v="1"/>
    <x v="9"/>
    <s v="備品"/>
    <n v="100000"/>
    <s v="５月－12"/>
    <s v="玉木"/>
    <s v="郵貯銀行振替"/>
  </r>
  <r>
    <x v="16"/>
    <x v="2"/>
    <x v="4"/>
    <x v="2"/>
    <x v="1"/>
    <x v="10"/>
    <s v="送金手数料"/>
    <n v="2000"/>
    <s v="５月－12"/>
    <s v="玉木"/>
    <s v="郵貯銀行振替"/>
  </r>
  <r>
    <x v="16"/>
    <x v="2"/>
    <x v="4"/>
    <x v="2"/>
    <x v="1"/>
    <x v="7"/>
    <s v="国際郵便"/>
    <n v="7800"/>
    <s v="５月－13"/>
    <s v="玉木"/>
    <s v="現金"/>
  </r>
  <r>
    <x v="17"/>
    <x v="1"/>
    <x v="1"/>
    <x v="0"/>
    <x v="0"/>
    <x v="4"/>
    <s v="岩浦有之"/>
    <n v="5000"/>
    <s v="６月－4"/>
    <s v="玉木"/>
    <s v="郵貯銀行玉木"/>
  </r>
  <r>
    <x v="18"/>
    <x v="1"/>
    <x v="1"/>
    <x v="0"/>
    <x v="0"/>
    <x v="1"/>
    <s v="戸塚教会有志"/>
    <n v="7000"/>
    <s v="５月－14"/>
    <s v="玉木"/>
    <s v="現金"/>
  </r>
  <r>
    <x v="19"/>
    <x v="2"/>
    <x v="3"/>
    <x v="1"/>
    <x v="1"/>
    <x v="11"/>
    <s v="HPドメイン取得費"/>
    <n v="1598"/>
    <s v="６月－1"/>
    <s v="玉木"/>
    <s v="現金"/>
  </r>
  <r>
    <x v="19"/>
    <x v="2"/>
    <x v="3"/>
    <x v="1"/>
    <x v="1"/>
    <x v="11"/>
    <s v="HPドメイン取得手数料"/>
    <n v="186"/>
    <s v="６月－1"/>
    <s v="玉木"/>
    <s v="現金"/>
  </r>
  <r>
    <x v="19"/>
    <x v="2"/>
    <x v="3"/>
    <x v="1"/>
    <x v="1"/>
    <x v="11"/>
    <s v="HP管理年間費用"/>
    <n v="4860"/>
    <s v="６月－2"/>
    <s v="玉木"/>
    <s v="現金"/>
  </r>
  <r>
    <x v="19"/>
    <x v="2"/>
    <x v="3"/>
    <x v="1"/>
    <x v="1"/>
    <x v="11"/>
    <s v="HP年間管理手数料"/>
    <n v="216"/>
    <s v="６月－2"/>
    <s v="玉木"/>
    <s v="現金"/>
  </r>
  <r>
    <x v="19"/>
    <x v="1"/>
    <x v="1"/>
    <x v="0"/>
    <x v="0"/>
    <x v="4"/>
    <s v="黒田英雄"/>
    <n v="2000"/>
    <s v="６月－5"/>
    <s v="玉木"/>
    <s v="郵貯銀行玉木"/>
  </r>
  <r>
    <x v="20"/>
    <x v="1"/>
    <x v="1"/>
    <x v="0"/>
    <x v="0"/>
    <x v="4"/>
    <s v="大西信一"/>
    <n v="4000"/>
    <s v="６月－6"/>
    <s v="玉木"/>
    <s v="郵貯銀行玉木"/>
  </r>
  <r>
    <x v="21"/>
    <x v="1"/>
    <x v="1"/>
    <x v="0"/>
    <x v="0"/>
    <x v="1"/>
    <s v="大塚哲雄"/>
    <n v="6000"/>
    <s v="６月－3"/>
    <s v="玉木"/>
    <s v="郵貯銀行振替"/>
  </r>
  <r>
    <x v="21"/>
    <x v="1"/>
    <x v="1"/>
    <x v="0"/>
    <x v="0"/>
    <x v="1"/>
    <s v="久保和夫"/>
    <n v="6000"/>
    <s v="６月－3"/>
    <s v="玉木"/>
    <s v="郵貯銀行振替"/>
  </r>
  <r>
    <x v="21"/>
    <x v="1"/>
    <x v="1"/>
    <x v="0"/>
    <x v="0"/>
    <x v="1"/>
    <s v="楢府担"/>
    <n v="1000"/>
    <s v="６月－3"/>
    <s v="玉木"/>
    <s v="郵貯銀行振替"/>
  </r>
  <r>
    <x v="21"/>
    <x v="1"/>
    <x v="1"/>
    <x v="0"/>
    <x v="0"/>
    <x v="1"/>
    <s v="深沢一博"/>
    <n v="1000"/>
    <s v="６月－3"/>
    <s v="玉木"/>
    <s v="郵貯銀行振替"/>
  </r>
  <r>
    <x v="21"/>
    <x v="1"/>
    <x v="1"/>
    <x v="0"/>
    <x v="0"/>
    <x v="1"/>
    <s v="澁谷勇一"/>
    <n v="9000"/>
    <s v="６月－3"/>
    <s v="玉木"/>
    <s v="郵貯銀行振替"/>
  </r>
  <r>
    <x v="22"/>
    <x v="1"/>
    <x v="1"/>
    <x v="0"/>
    <x v="0"/>
    <x v="1"/>
    <s v="伊藤正子"/>
    <n v="2000"/>
    <s v="６月－7"/>
    <s v="玉木"/>
    <s v="郵貯銀行振替"/>
  </r>
  <r>
    <x v="23"/>
    <x v="1"/>
    <x v="1"/>
    <x v="0"/>
    <x v="0"/>
    <x v="1"/>
    <s v="古井恵美"/>
    <n v="10000"/>
    <s v="６月－8"/>
    <s v="玉木"/>
    <s v="現金"/>
  </r>
  <r>
    <x v="24"/>
    <x v="2"/>
    <x v="3"/>
    <x v="1"/>
    <x v="1"/>
    <x v="5"/>
    <s v="リーフレット印刷代"/>
    <n v="22328"/>
    <s v="６月－9"/>
    <s v="玉木"/>
    <s v="現金"/>
  </r>
  <r>
    <x v="25"/>
    <x v="2"/>
    <x v="3"/>
    <x v="1"/>
    <x v="1"/>
    <x v="7"/>
    <s v="宅配便"/>
    <n v="1440"/>
    <s v="６月－10"/>
    <s v="玉木"/>
    <s v="現金"/>
  </r>
  <r>
    <x v="26"/>
    <x v="1"/>
    <x v="1"/>
    <x v="0"/>
    <x v="0"/>
    <x v="1"/>
    <s v="玉木由美（講演謝金）"/>
    <n v="10000"/>
    <s v="６月－11"/>
    <s v="玉木"/>
    <s v="現金"/>
  </r>
  <r>
    <x v="26"/>
    <x v="1"/>
    <x v="5"/>
    <x v="3"/>
    <x v="0"/>
    <x v="12"/>
    <s v="福岡講演会グッズ販売"/>
    <n v="16450"/>
    <s v="６月－6"/>
    <s v="玉木"/>
    <s v="現金"/>
  </r>
  <r>
    <x v="27"/>
    <x v="2"/>
    <x v="4"/>
    <x v="4"/>
    <x v="1"/>
    <x v="13"/>
    <s v="旅行保険代（玉木由美）"/>
    <n v="2000"/>
    <s v="７月－1"/>
    <s v="玉木"/>
    <s v="現金"/>
  </r>
  <r>
    <x v="28"/>
    <x v="2"/>
    <x v="4"/>
    <x v="2"/>
    <x v="1"/>
    <x v="7"/>
    <s v="国際郵便（SAL）"/>
    <n v="11200"/>
    <s v="７月－2"/>
    <s v="玉木"/>
    <s v="現金"/>
  </r>
  <r>
    <x v="29"/>
    <x v="1"/>
    <x v="1"/>
    <x v="0"/>
    <x v="0"/>
    <x v="4"/>
    <s v="黒田英雄"/>
    <n v="2000"/>
    <s v="７月－3"/>
    <s v="玉木"/>
    <s v="郵貯銀行玉木"/>
  </r>
  <r>
    <x v="28"/>
    <x v="1"/>
    <x v="1"/>
    <x v="0"/>
    <x v="0"/>
    <x v="4"/>
    <s v="岩浦有之"/>
    <n v="5000"/>
    <s v="７月－4"/>
    <s v="玉木"/>
    <s v="郵貯銀行玉木"/>
  </r>
  <r>
    <x v="28"/>
    <x v="2"/>
    <x v="4"/>
    <x v="2"/>
    <x v="1"/>
    <x v="9"/>
    <s v="8~12月分"/>
    <n v="550000"/>
    <s v="７月－5"/>
    <s v="玉木"/>
    <s v="郵貯銀行振替"/>
  </r>
  <r>
    <x v="28"/>
    <x v="2"/>
    <x v="4"/>
    <x v="2"/>
    <x v="1"/>
    <x v="14"/>
    <s v="夏ツアー行事費"/>
    <n v="60000"/>
    <s v="７月－5"/>
    <s v="玉木"/>
    <s v="郵貯銀行振替"/>
  </r>
  <r>
    <x v="30"/>
    <x v="1"/>
    <x v="1"/>
    <x v="0"/>
    <x v="0"/>
    <x v="1"/>
    <s v="西南学院大学講演料"/>
    <n v="8979"/>
    <s v="７月－6"/>
    <s v="玉木"/>
    <s v="郵貯銀行振替"/>
  </r>
  <r>
    <x v="28"/>
    <x v="1"/>
    <x v="1"/>
    <x v="0"/>
    <x v="0"/>
    <x v="4"/>
    <s v="大西信一"/>
    <n v="4000"/>
    <s v="７月－7"/>
    <s v="玉木"/>
    <s v="郵貯銀行玉木"/>
  </r>
  <r>
    <x v="31"/>
    <x v="1"/>
    <x v="2"/>
    <x v="0"/>
    <x v="0"/>
    <x v="3"/>
    <s v="花巻麻優(107)"/>
    <n v="15000"/>
    <s v="７月－8"/>
    <s v="玉木"/>
    <s v="郵貯銀行振替"/>
  </r>
  <r>
    <x v="32"/>
    <x v="2"/>
    <x v="3"/>
    <x v="1"/>
    <x v="1"/>
    <x v="8"/>
    <s v="文具"/>
    <n v="1512"/>
    <s v="７月－9"/>
    <s v="玉木"/>
    <s v="現金"/>
  </r>
  <r>
    <x v="32"/>
    <x v="2"/>
    <x v="3"/>
    <x v="1"/>
    <x v="1"/>
    <x v="8"/>
    <s v="文具"/>
    <n v="972"/>
    <s v="７月－10"/>
    <s v="玉木"/>
    <s v="現金"/>
  </r>
  <r>
    <x v="33"/>
    <x v="2"/>
    <x v="4"/>
    <x v="4"/>
    <x v="1"/>
    <x v="8"/>
    <s v="画用紙"/>
    <n v="2817"/>
    <s v="７月－11"/>
    <s v="玉木"/>
    <s v="現金"/>
  </r>
  <r>
    <x v="34"/>
    <x v="2"/>
    <x v="3"/>
    <x v="1"/>
    <x v="1"/>
    <x v="8"/>
    <s v="文具"/>
    <n v="1080"/>
    <s v="７月－12"/>
    <s v="玉木"/>
    <s v="現金"/>
  </r>
  <r>
    <x v="35"/>
    <x v="1"/>
    <x v="1"/>
    <x v="0"/>
    <x v="0"/>
    <x v="1"/>
    <s v="戸塚教会"/>
    <n v="7000"/>
    <s v="７月－13"/>
    <s v="玉木"/>
    <s v="現金"/>
  </r>
  <r>
    <x v="36"/>
    <x v="2"/>
    <x v="4"/>
    <x v="3"/>
    <x v="1"/>
    <x v="15"/>
    <s v="バングラで"/>
    <n v="4920"/>
    <s v="８月－1"/>
    <s v="玉木"/>
    <s v="現金"/>
  </r>
  <r>
    <x v="37"/>
    <x v="1"/>
    <x v="6"/>
    <x v="0"/>
    <x v="0"/>
    <x v="16"/>
    <s v="換金残金"/>
    <n v="221"/>
    <s v="７月－4"/>
    <s v="玉木"/>
    <s v="現金"/>
  </r>
  <r>
    <x v="36"/>
    <x v="1"/>
    <x v="1"/>
    <x v="0"/>
    <x v="0"/>
    <x v="4"/>
    <s v="黒田英雄"/>
    <n v="2000"/>
    <s v="８月－2"/>
    <s v="玉木"/>
    <s v="郵貯銀行玉木"/>
  </r>
  <r>
    <x v="38"/>
    <x v="1"/>
    <x v="1"/>
    <x v="0"/>
    <x v="0"/>
    <x v="4"/>
    <s v="大西信一"/>
    <n v="4000"/>
    <s v="８月－3"/>
    <s v="玉木"/>
    <s v="郵貯銀行玉木"/>
  </r>
  <r>
    <x v="39"/>
    <x v="1"/>
    <x v="1"/>
    <x v="0"/>
    <x v="0"/>
    <x v="4"/>
    <s v="岩浦有之"/>
    <n v="5000"/>
    <s v="８月－4"/>
    <s v="玉木"/>
    <s v="郵貯銀行玉木"/>
  </r>
  <r>
    <x v="40"/>
    <x v="1"/>
    <x v="2"/>
    <x v="0"/>
    <x v="0"/>
    <x v="2"/>
    <s v="仲間あゆみ2016(2)"/>
    <n v="15000"/>
    <s v="８月－5"/>
    <s v="玉木"/>
    <s v="郵貯銀行振替"/>
  </r>
  <r>
    <x v="41"/>
    <x v="2"/>
    <x v="4"/>
    <x v="5"/>
    <x v="1"/>
    <x v="7"/>
    <s v="はがき"/>
    <n v="11440"/>
    <s v="９月－3"/>
    <s v="玉木"/>
    <s v="現金"/>
  </r>
  <r>
    <x v="42"/>
    <x v="1"/>
    <x v="1"/>
    <x v="0"/>
    <x v="0"/>
    <x v="4"/>
    <s v="黒田英雄"/>
    <n v="2000"/>
    <s v="９月－1"/>
    <s v="玉木"/>
    <s v="郵貯銀行玉木"/>
  </r>
  <r>
    <x v="43"/>
    <x v="1"/>
    <x v="1"/>
    <x v="0"/>
    <x v="0"/>
    <x v="4"/>
    <s v="大西信一"/>
    <n v="4000"/>
    <s v="９月－2"/>
    <s v="玉木"/>
    <s v="郵貯銀行玉木"/>
  </r>
  <r>
    <x v="44"/>
    <x v="1"/>
    <x v="1"/>
    <x v="0"/>
    <x v="0"/>
    <x v="4"/>
    <s v="飯田久美"/>
    <n v="11440"/>
    <s v="９月－4"/>
    <s v="玉木"/>
    <s v="現金"/>
  </r>
  <r>
    <x v="45"/>
    <x v="2"/>
    <x v="3"/>
    <x v="1"/>
    <x v="1"/>
    <x v="5"/>
    <s v="コピー代"/>
    <n v="1500"/>
    <s v="９月－5"/>
    <s v="玉木"/>
    <s v="現金"/>
  </r>
  <r>
    <x v="46"/>
    <x v="1"/>
    <x v="2"/>
    <x v="0"/>
    <x v="0"/>
    <x v="2"/>
    <s v="松田千代子2016(3)"/>
    <n v="15000"/>
    <s v="９月－6"/>
    <s v="玉木"/>
    <s v="現金"/>
  </r>
  <r>
    <x v="46"/>
    <x v="1"/>
    <x v="1"/>
    <x v="0"/>
    <x v="0"/>
    <x v="4"/>
    <s v="松田千代子"/>
    <n v="5000"/>
    <s v="９月－7"/>
    <s v="玉木"/>
    <s v="現金"/>
  </r>
  <r>
    <x v="46"/>
    <x v="2"/>
    <x v="4"/>
    <x v="2"/>
    <x v="1"/>
    <x v="5"/>
    <s v="通信No16印刷製本"/>
    <n v="9009"/>
    <s v="９月－8"/>
    <s v="玉木"/>
    <s v="現金"/>
  </r>
  <r>
    <x v="47"/>
    <x v="2"/>
    <x v="4"/>
    <x v="2"/>
    <x v="1"/>
    <x v="17"/>
    <s v="通信N016写真現像代"/>
    <n v="3826"/>
    <s v="９月－9"/>
    <s v="玉木"/>
    <s v="現金"/>
  </r>
  <r>
    <x v="47"/>
    <x v="2"/>
    <x v="3"/>
    <x v="1"/>
    <x v="1"/>
    <x v="5"/>
    <s v="コピー代"/>
    <n v="4200"/>
    <s v="９月－10"/>
    <s v="玉木"/>
    <s v="現金"/>
  </r>
  <r>
    <x v="48"/>
    <x v="3"/>
    <x v="0"/>
    <x v="0"/>
    <x v="0"/>
    <x v="0"/>
    <s v="移動"/>
    <n v="-20000"/>
    <m/>
    <s v="玉木"/>
    <s v="郵貯銀行玉木"/>
  </r>
  <r>
    <x v="48"/>
    <x v="3"/>
    <x v="0"/>
    <x v="0"/>
    <x v="0"/>
    <x v="0"/>
    <s v="移動"/>
    <n v="20000"/>
    <m/>
    <s v="玉木"/>
    <s v="現金"/>
  </r>
  <r>
    <x v="48"/>
    <x v="2"/>
    <x v="4"/>
    <x v="2"/>
    <x v="1"/>
    <x v="7"/>
    <s v="通信No16切手代"/>
    <n v="17974"/>
    <s v="９月－11"/>
    <s v="玉木"/>
    <s v="現金"/>
  </r>
  <r>
    <x v="49"/>
    <x v="1"/>
    <x v="1"/>
    <x v="0"/>
    <x v="0"/>
    <x v="1"/>
    <s v="戸塚協会"/>
    <n v="10000"/>
    <s v="９月－12"/>
    <s v="玉木"/>
    <s v="現金"/>
  </r>
  <r>
    <x v="49"/>
    <x v="2"/>
    <x v="4"/>
    <x v="2"/>
    <x v="1"/>
    <x v="7"/>
    <s v="国際郵便（船）"/>
    <n v="26500"/>
    <s v="９月－13"/>
    <s v="玉木"/>
    <s v="現金"/>
  </r>
  <r>
    <x v="50"/>
    <x v="1"/>
    <x v="2"/>
    <x v="0"/>
    <x v="0"/>
    <x v="2"/>
    <s v="古田照子2016(4)"/>
    <n v="15000"/>
    <s v="９月－14"/>
    <s v="玉木"/>
    <s v="郵貯銀行振替"/>
  </r>
  <r>
    <x v="51"/>
    <x v="1"/>
    <x v="2"/>
    <x v="0"/>
    <x v="0"/>
    <x v="2"/>
    <s v="高橋博子2016(5)"/>
    <n v="15000"/>
    <s v="９月－15"/>
    <s v="玉木"/>
    <s v="郵貯銀行振替"/>
  </r>
  <r>
    <x v="51"/>
    <x v="1"/>
    <x v="2"/>
    <x v="0"/>
    <x v="0"/>
    <x v="2"/>
    <s v="松岡みどり2016(6)"/>
    <n v="15000"/>
    <s v="９月－16"/>
    <s v="玉木"/>
    <s v="郵貯銀行振替"/>
  </r>
  <r>
    <x v="51"/>
    <x v="1"/>
    <x v="1"/>
    <x v="0"/>
    <x v="0"/>
    <x v="1"/>
    <s v="松岡みどり"/>
    <n v="15000"/>
    <s v="９月－17"/>
    <s v="玉木"/>
    <s v="郵貯銀行振替"/>
  </r>
  <r>
    <x v="51"/>
    <x v="1"/>
    <x v="1"/>
    <x v="0"/>
    <x v="0"/>
    <x v="1"/>
    <s v="谷島能子"/>
    <n v="10000"/>
    <s v="９月－18"/>
    <s v="玉木"/>
    <s v="郵貯銀行振替"/>
  </r>
  <r>
    <x v="51"/>
    <x v="1"/>
    <x v="1"/>
    <x v="0"/>
    <x v="0"/>
    <x v="1"/>
    <s v="伊藤正子"/>
    <n v="2002"/>
    <s v="９月－19"/>
    <s v="玉木"/>
    <s v="郵貯銀行振替"/>
  </r>
  <r>
    <x v="51"/>
    <x v="1"/>
    <x v="1"/>
    <x v="0"/>
    <x v="0"/>
    <x v="1"/>
    <s v="野村誠"/>
    <n v="2000"/>
    <s v="９月－20"/>
    <s v="玉木"/>
    <s v="郵貯銀行振替"/>
  </r>
  <r>
    <x v="52"/>
    <x v="1"/>
    <x v="2"/>
    <x v="0"/>
    <x v="0"/>
    <x v="18"/>
    <s v="小松崎悟郎2016(7)"/>
    <n v="15000"/>
    <s v="１０月－1"/>
    <s v="玉木"/>
    <s v="郵貯銀行振替"/>
  </r>
  <r>
    <x v="52"/>
    <x v="1"/>
    <x v="2"/>
    <x v="0"/>
    <x v="0"/>
    <x v="2"/>
    <s v="秋永佳子2016(8/９）"/>
    <n v="30000"/>
    <s v="１０月－2"/>
    <s v="玉木"/>
    <s v="郵貯銀行振替"/>
  </r>
  <r>
    <x v="52"/>
    <x v="1"/>
    <x v="2"/>
    <x v="0"/>
    <x v="0"/>
    <x v="2"/>
    <s v="フィリップ＝ダンカン2016(10)"/>
    <n v="15000"/>
    <s v="１０月－3"/>
    <s v="玉木"/>
    <s v="郵貯銀行振替"/>
  </r>
  <r>
    <x v="52"/>
    <x v="1"/>
    <x v="2"/>
    <x v="0"/>
    <x v="0"/>
    <x v="2"/>
    <s v="花巻昌子2016(11)"/>
    <n v="15000"/>
    <s v="１０月－4"/>
    <s v="玉木"/>
    <s v="郵貯銀行振替"/>
  </r>
  <r>
    <x v="52"/>
    <x v="1"/>
    <x v="6"/>
    <x v="0"/>
    <x v="0"/>
    <x v="16"/>
    <s v="受取利子"/>
    <n v="3"/>
    <s v="１０月－5"/>
    <s v="玉木"/>
    <s v="郵貯銀行玉木"/>
  </r>
  <r>
    <x v="52"/>
    <x v="1"/>
    <x v="1"/>
    <x v="0"/>
    <x v="0"/>
    <x v="4"/>
    <s v="黒田英雄"/>
    <n v="2000"/>
    <s v="１０月－6"/>
    <s v="玉木"/>
    <s v="郵貯銀行玉木"/>
  </r>
  <r>
    <x v="53"/>
    <x v="1"/>
    <x v="2"/>
    <x v="0"/>
    <x v="0"/>
    <x v="18"/>
    <s v="土佐朝一2016(13/14)"/>
    <n v="30000"/>
    <s v="１０月－10"/>
    <s v="玉木"/>
    <s v="郵貯銀行振替"/>
  </r>
  <r>
    <x v="53"/>
    <x v="1"/>
    <x v="2"/>
    <x v="0"/>
    <x v="0"/>
    <x v="2"/>
    <s v="土佐いく子2016(15)"/>
    <n v="15000"/>
    <s v="１０月－10"/>
    <s v="玉木"/>
    <s v="郵貯銀行振替"/>
  </r>
  <r>
    <x v="53"/>
    <x v="1"/>
    <x v="2"/>
    <x v="0"/>
    <x v="0"/>
    <x v="18"/>
    <s v="マリーナ歯科クリニック2016(16)"/>
    <n v="15000"/>
    <s v="１０月－11"/>
    <s v="玉木"/>
    <s v="郵貯銀行振替"/>
  </r>
  <r>
    <x v="53"/>
    <x v="1"/>
    <x v="2"/>
    <x v="0"/>
    <x v="0"/>
    <x v="2"/>
    <s v="岩浦有之2016(17)"/>
    <n v="15000"/>
    <s v="１０月－12"/>
    <s v="玉木"/>
    <s v="郵貯銀行振替"/>
  </r>
  <r>
    <x v="53"/>
    <x v="1"/>
    <x v="2"/>
    <x v="0"/>
    <x v="0"/>
    <x v="2"/>
    <s v="望月操2016(18)"/>
    <n v="15000"/>
    <s v="１０月－13"/>
    <s v="玉木"/>
    <s v="郵貯銀行振替"/>
  </r>
  <r>
    <x v="54"/>
    <x v="1"/>
    <x v="2"/>
    <x v="0"/>
    <x v="0"/>
    <x v="2"/>
    <s v="高須伸克2016(12)"/>
    <n v="15000"/>
    <s v="１０月－7"/>
    <s v="玉木"/>
    <s v="郵貯銀行振替"/>
  </r>
  <r>
    <x v="54"/>
    <x v="1"/>
    <x v="1"/>
    <x v="0"/>
    <x v="0"/>
    <x v="1"/>
    <s v="中島千鶴子"/>
    <n v="2000"/>
    <s v="１０月－8"/>
    <s v="玉木"/>
    <s v="郵貯銀行振替"/>
  </r>
  <r>
    <x v="54"/>
    <x v="1"/>
    <x v="2"/>
    <x v="0"/>
    <x v="0"/>
    <x v="2"/>
    <s v="宮川明子2016(19/20)"/>
    <n v="30000"/>
    <s v="１０月－14"/>
    <s v="玉木"/>
    <s v="郵貯銀行振替"/>
  </r>
  <r>
    <x v="54"/>
    <x v="1"/>
    <x v="1"/>
    <x v="0"/>
    <x v="0"/>
    <x v="1"/>
    <s v="大島明人"/>
    <n v="2000"/>
    <s v="１０月－15"/>
    <s v="玉木"/>
    <s v="郵貯銀行振替"/>
  </r>
  <r>
    <x v="55"/>
    <x v="2"/>
    <x v="4"/>
    <x v="3"/>
    <x v="1"/>
    <x v="7"/>
    <s v="シティネットヘゆうパック"/>
    <n v="1060"/>
    <s v="１０月－9"/>
    <s v="玉木"/>
    <s v="現金"/>
  </r>
  <r>
    <x v="55"/>
    <x v="1"/>
    <x v="2"/>
    <x v="0"/>
    <x v="0"/>
    <x v="2"/>
    <s v="原淳子2016(21)"/>
    <n v="15000"/>
    <s v="１０月－16"/>
    <s v="玉木"/>
    <s v="郵貯銀行振替"/>
  </r>
  <r>
    <x v="55"/>
    <x v="1"/>
    <x v="2"/>
    <x v="0"/>
    <x v="0"/>
    <x v="2"/>
    <s v="安芸文子2016(22)"/>
    <n v="15000"/>
    <s v="１０月－17"/>
    <s v="玉木"/>
    <s v="郵貯銀行振替"/>
  </r>
  <r>
    <x v="55"/>
    <x v="1"/>
    <x v="2"/>
    <x v="0"/>
    <x v="0"/>
    <x v="2"/>
    <s v="浦野さやか2016(23)"/>
    <n v="15000"/>
    <s v="１０月－18"/>
    <s v="玉木"/>
    <s v="郵貯銀行振替"/>
  </r>
  <r>
    <x v="56"/>
    <x v="1"/>
    <x v="2"/>
    <x v="0"/>
    <x v="0"/>
    <x v="2"/>
    <s v="石谷洋子2016(24)"/>
    <n v="15000"/>
    <s v="１０月－19"/>
    <s v="玉木"/>
    <s v="郵貯銀行振替"/>
  </r>
  <r>
    <x v="56"/>
    <x v="1"/>
    <x v="2"/>
    <x v="0"/>
    <x v="0"/>
    <x v="2"/>
    <s v="宮本道子2016(25)"/>
    <n v="15000"/>
    <s v="１０月－20"/>
    <s v="玉木"/>
    <s v="郵貯銀行振替"/>
  </r>
  <r>
    <x v="56"/>
    <x v="1"/>
    <x v="2"/>
    <x v="0"/>
    <x v="0"/>
    <x v="2"/>
    <s v="武笠いく子2016(26)"/>
    <n v="15000"/>
    <s v="１０月－21"/>
    <s v="玉木"/>
    <s v="郵貯銀行振替"/>
  </r>
  <r>
    <x v="57"/>
    <x v="1"/>
    <x v="2"/>
    <x v="0"/>
    <x v="0"/>
    <x v="2"/>
    <s v="菅原由美2016(27/28)"/>
    <n v="30000"/>
    <s v="１０月－22"/>
    <s v="玉木"/>
    <s v="郵貯銀行振替"/>
  </r>
  <r>
    <x v="57"/>
    <x v="1"/>
    <x v="2"/>
    <x v="0"/>
    <x v="0"/>
    <x v="2"/>
    <s v="古井由美2016(29)"/>
    <n v="15000"/>
    <s v="１０月－23"/>
    <s v="玉木"/>
    <s v="郵貯銀行振替"/>
  </r>
  <r>
    <x v="57"/>
    <x v="1"/>
    <x v="2"/>
    <x v="0"/>
    <x v="0"/>
    <x v="2"/>
    <s v="伊藤昌子2016(30)"/>
    <n v="15000"/>
    <s v="１０月－24"/>
    <s v="玉木"/>
    <s v="郵貯銀行振替"/>
  </r>
  <r>
    <x v="57"/>
    <x v="1"/>
    <x v="1"/>
    <x v="0"/>
    <x v="0"/>
    <x v="4"/>
    <s v="大西信一"/>
    <n v="4000"/>
    <s v="１０月－26"/>
    <s v="玉木"/>
    <s v="郵貯銀行玉木"/>
  </r>
  <r>
    <x v="58"/>
    <x v="1"/>
    <x v="1"/>
    <x v="0"/>
    <x v="0"/>
    <x v="1"/>
    <s v="玉木由美"/>
    <n v="15000"/>
    <s v="１０月－25"/>
    <s v="玉木"/>
    <s v="現金"/>
  </r>
  <r>
    <x v="58"/>
    <x v="1"/>
    <x v="2"/>
    <x v="0"/>
    <x v="0"/>
    <x v="2"/>
    <s v="須田真紀子2016(32)"/>
    <n v="15000"/>
    <s v="１０月－28"/>
    <s v="玉木"/>
    <s v="郵貯銀行振替"/>
  </r>
  <r>
    <x v="58"/>
    <x v="1"/>
    <x v="2"/>
    <x v="0"/>
    <x v="0"/>
    <x v="2"/>
    <s v="別所由美子2016(33)"/>
    <n v="15000"/>
    <s v="１０月－29"/>
    <s v="玉木"/>
    <s v="郵貯銀行振替"/>
  </r>
  <r>
    <x v="59"/>
    <x v="1"/>
    <x v="2"/>
    <x v="0"/>
    <x v="0"/>
    <x v="2"/>
    <s v="福田サト2016(31)"/>
    <n v="15000"/>
    <s v="１０月－27"/>
    <s v="玉木"/>
    <s v="現金"/>
  </r>
  <r>
    <x v="60"/>
    <x v="1"/>
    <x v="2"/>
    <x v="0"/>
    <x v="0"/>
    <x v="2"/>
    <s v="楢府坦2016(34)"/>
    <n v="15000"/>
    <s v="１０月－30"/>
    <s v="玉木"/>
    <s v="郵貯銀行振替"/>
  </r>
  <r>
    <x v="61"/>
    <x v="1"/>
    <x v="2"/>
    <x v="0"/>
    <x v="0"/>
    <x v="2"/>
    <s v="川本素行・早希子2016(35)"/>
    <n v="15000"/>
    <s v="１０月－31"/>
    <s v="玉木"/>
    <s v="郵貯銀行振替"/>
  </r>
  <r>
    <x v="61"/>
    <x v="1"/>
    <x v="2"/>
    <x v="0"/>
    <x v="0"/>
    <x v="2"/>
    <s v="川本英子・菜穂子2016(36)"/>
    <n v="15000"/>
    <s v="１０月－32"/>
    <s v="玉木"/>
    <s v="郵貯銀行振替"/>
  </r>
  <r>
    <x v="62"/>
    <x v="1"/>
    <x v="2"/>
    <x v="0"/>
    <x v="0"/>
    <x v="2"/>
    <s v="風早恵美2016(37)"/>
    <n v="15000"/>
    <s v="１０月－33"/>
    <s v="玉木"/>
    <s v="郵貯銀行振替"/>
  </r>
  <r>
    <x v="63"/>
    <x v="1"/>
    <x v="2"/>
    <x v="0"/>
    <x v="0"/>
    <x v="2"/>
    <s v="堀川明子2016(38)"/>
    <n v="15000"/>
    <s v="１０月－34"/>
    <s v="玉木"/>
    <s v="郵貯銀行振替"/>
  </r>
  <r>
    <x v="63"/>
    <x v="1"/>
    <x v="2"/>
    <x v="0"/>
    <x v="0"/>
    <x v="2"/>
    <s v="小田百合子2016(39)"/>
    <n v="15000"/>
    <s v="１０月－35"/>
    <s v="玉木"/>
    <s v="郵貯銀行振替"/>
  </r>
  <r>
    <x v="63"/>
    <x v="1"/>
    <x v="2"/>
    <x v="0"/>
    <x v="0"/>
    <x v="2"/>
    <s v="岸上剛士2016(40)"/>
    <n v="15000"/>
    <s v="１０月－36"/>
    <s v="玉木"/>
    <s v="郵貯銀行振替"/>
  </r>
  <r>
    <x v="64"/>
    <x v="1"/>
    <x v="2"/>
    <x v="0"/>
    <x v="0"/>
    <x v="2"/>
    <s v="佐々木信幸2016(41)"/>
    <n v="15000"/>
    <s v="１０月－37"/>
    <s v="玉木"/>
    <s v="郵貯銀行振替"/>
  </r>
  <r>
    <x v="64"/>
    <x v="1"/>
    <x v="2"/>
    <x v="0"/>
    <x v="0"/>
    <x v="2"/>
    <s v="木村葉子2016(42)"/>
    <n v="15000"/>
    <s v="１０月－38"/>
    <s v="玉木"/>
    <s v="郵貯銀行振替"/>
  </r>
  <r>
    <x v="65"/>
    <x v="1"/>
    <x v="2"/>
    <x v="0"/>
    <x v="0"/>
    <x v="2"/>
    <s v="坂本桃子2016(43)"/>
    <n v="15000"/>
    <s v="１０月－39"/>
    <s v="玉木"/>
    <s v="郵貯銀行振替"/>
  </r>
  <r>
    <x v="65"/>
    <x v="1"/>
    <x v="1"/>
    <x v="0"/>
    <x v="0"/>
    <x v="1"/>
    <s v="坂本桃子"/>
    <n v="85000"/>
    <s v="１０月－39"/>
    <s v="玉木"/>
    <s v="郵貯銀行振替"/>
  </r>
  <r>
    <x v="66"/>
    <x v="1"/>
    <x v="2"/>
    <x v="0"/>
    <x v="0"/>
    <x v="2"/>
    <s v="柴田由美子2016(44)"/>
    <n v="15000"/>
    <s v="１０月－40"/>
    <s v="玉木"/>
    <s v="郵貯銀行振替"/>
  </r>
  <r>
    <x v="66"/>
    <x v="1"/>
    <x v="2"/>
    <x v="0"/>
    <x v="0"/>
    <x v="2"/>
    <s v="柴田等2016(45)"/>
    <n v="15000"/>
    <s v="１０月－41"/>
    <s v="玉木"/>
    <s v="郵貯銀行振替"/>
  </r>
  <r>
    <x v="67"/>
    <x v="1"/>
    <x v="1"/>
    <x v="0"/>
    <x v="0"/>
    <x v="1"/>
    <s v="大矢洋子"/>
    <n v="4000"/>
    <s v="１０月－42"/>
    <s v="玉木"/>
    <s v="郵貯銀行振替"/>
  </r>
  <r>
    <x v="67"/>
    <x v="1"/>
    <x v="2"/>
    <x v="0"/>
    <x v="0"/>
    <x v="18"/>
    <s v="白井瑛2016(46)"/>
    <n v="15000"/>
    <s v="１０月－43"/>
    <s v="玉木"/>
    <s v="郵貯銀行振替"/>
  </r>
  <r>
    <x v="67"/>
    <x v="1"/>
    <x v="2"/>
    <x v="0"/>
    <x v="0"/>
    <x v="18"/>
    <s v="白井みどり2016(47)"/>
    <n v="15000"/>
    <s v="１０月－43"/>
    <s v="玉木"/>
    <s v="郵貯銀行振替"/>
  </r>
  <r>
    <x v="67"/>
    <x v="1"/>
    <x v="2"/>
    <x v="0"/>
    <x v="0"/>
    <x v="2"/>
    <s v="高林敏彦2016(48)"/>
    <n v="15000"/>
    <s v="１０月－44"/>
    <s v="玉木"/>
    <s v="郵貯銀行振替"/>
  </r>
  <r>
    <x v="68"/>
    <x v="1"/>
    <x v="2"/>
    <x v="0"/>
    <x v="0"/>
    <x v="2"/>
    <s v="古井愛加2016(49)"/>
    <n v="15000"/>
    <s v="１０月－45"/>
    <s v="玉木"/>
    <s v="郵貯銀行振替"/>
  </r>
  <r>
    <x v="69"/>
    <x v="1"/>
    <x v="2"/>
    <x v="0"/>
    <x v="0"/>
    <x v="2"/>
    <s v="内藤均2016(54)"/>
    <n v="15000"/>
    <s v="１０月－52"/>
    <s v="玉木"/>
    <s v="郵貯銀行振替"/>
  </r>
  <r>
    <x v="69"/>
    <x v="1"/>
    <x v="2"/>
    <x v="0"/>
    <x v="0"/>
    <x v="2"/>
    <s v="渡辺裕子2016(55)"/>
    <n v="15000"/>
    <s v="１０月－53"/>
    <s v="玉木"/>
    <s v="郵貯銀行振替"/>
  </r>
  <r>
    <x v="69"/>
    <x v="1"/>
    <x v="2"/>
    <x v="0"/>
    <x v="0"/>
    <x v="2"/>
    <s v="渡辺ルミナ2016(56)"/>
    <n v="15000"/>
    <s v="１０月－53"/>
    <s v="玉木"/>
    <s v="郵貯銀行振替"/>
  </r>
  <r>
    <x v="69"/>
    <x v="1"/>
    <x v="2"/>
    <x v="0"/>
    <x v="0"/>
    <x v="2"/>
    <s v="渡辺ナミル2016(57)"/>
    <n v="15000"/>
    <s v="１０月－53"/>
    <s v="玉木"/>
    <s v="郵貯銀行振替"/>
  </r>
  <r>
    <x v="70"/>
    <x v="3"/>
    <x v="0"/>
    <x v="0"/>
    <x v="0"/>
    <x v="0"/>
    <s v="移動"/>
    <n v="-36003"/>
    <s v="１０月－46"/>
    <s v="玉木"/>
    <s v="郵貯銀行玉木"/>
  </r>
  <r>
    <x v="70"/>
    <x v="3"/>
    <x v="0"/>
    <x v="0"/>
    <x v="0"/>
    <x v="0"/>
    <s v="移動"/>
    <n v="36003"/>
    <s v="１０月－46"/>
    <s v="玉木"/>
    <s v="現金"/>
  </r>
  <r>
    <x v="70"/>
    <x v="2"/>
    <x v="3"/>
    <x v="1"/>
    <x v="1"/>
    <x v="5"/>
    <s v="社員名刺"/>
    <n v="39060"/>
    <s v="１０月－47"/>
    <s v="玉木"/>
    <s v="現金"/>
  </r>
  <r>
    <x v="70"/>
    <x v="2"/>
    <x v="3"/>
    <x v="1"/>
    <x v="1"/>
    <x v="10"/>
    <s v="振込手数料"/>
    <n v="108"/>
    <s v="１０月－47"/>
    <s v="玉木"/>
    <s v="現金"/>
  </r>
  <r>
    <x v="70"/>
    <x v="1"/>
    <x v="2"/>
    <x v="0"/>
    <x v="0"/>
    <x v="2"/>
    <s v="池田陸子2016(50)"/>
    <n v="15000"/>
    <s v="１０月－48"/>
    <s v="玉木"/>
    <s v="現金"/>
  </r>
  <r>
    <x v="70"/>
    <x v="1"/>
    <x v="2"/>
    <x v="0"/>
    <x v="0"/>
    <x v="2"/>
    <s v="石澤早美2016(51)"/>
    <n v="15000"/>
    <s v="１０月－49"/>
    <s v="玉木"/>
    <s v="現金"/>
  </r>
  <r>
    <x v="70"/>
    <x v="1"/>
    <x v="2"/>
    <x v="0"/>
    <x v="0"/>
    <x v="2"/>
    <s v="石澤葵2016(52)"/>
    <n v="15000"/>
    <s v="１０月－50"/>
    <s v="玉木"/>
    <s v="現金"/>
  </r>
  <r>
    <x v="70"/>
    <x v="1"/>
    <x v="2"/>
    <x v="0"/>
    <x v="0"/>
    <x v="2"/>
    <s v="森田時枝2016(53)"/>
    <n v="15000"/>
    <s v="１０月－51"/>
    <s v="玉木"/>
    <s v="現金"/>
  </r>
  <r>
    <x v="70"/>
    <x v="1"/>
    <x v="2"/>
    <x v="0"/>
    <x v="0"/>
    <x v="2"/>
    <s v="田中一郎2016(61)"/>
    <n v="15000"/>
    <s v="１１月－4"/>
    <s v="玉木"/>
    <s v="郵貯銀行振替"/>
  </r>
  <r>
    <x v="70"/>
    <x v="1"/>
    <x v="2"/>
    <x v="0"/>
    <x v="0"/>
    <x v="2"/>
    <s v="中川尚子2016(62)"/>
    <n v="15000"/>
    <s v="１１月－5"/>
    <s v="玉木"/>
    <s v="郵貯銀行振替"/>
  </r>
  <r>
    <x v="71"/>
    <x v="1"/>
    <x v="2"/>
    <x v="0"/>
    <x v="0"/>
    <x v="18"/>
    <s v="玉木由美2016(58)"/>
    <n v="15000"/>
    <s v="１１月－54"/>
    <s v="玉木"/>
    <s v="現金"/>
  </r>
  <r>
    <x v="72"/>
    <x v="2"/>
    <x v="3"/>
    <x v="1"/>
    <x v="1"/>
    <x v="19"/>
    <s v="エンジェルお土産"/>
    <n v="1944"/>
    <s v="１１月－1"/>
    <s v="玉木"/>
    <s v="現金"/>
  </r>
  <r>
    <x v="72"/>
    <x v="1"/>
    <x v="2"/>
    <x v="0"/>
    <x v="0"/>
    <x v="18"/>
    <s v="有泉香里2016(59/60)"/>
    <n v="30000"/>
    <s v="１１月－2"/>
    <s v="玉木"/>
    <s v="現金"/>
  </r>
  <r>
    <x v="72"/>
    <x v="1"/>
    <x v="1"/>
    <x v="0"/>
    <x v="0"/>
    <x v="1"/>
    <s v="有泉清子"/>
    <n v="800"/>
    <s v="１１月－3"/>
    <s v="玉木"/>
    <s v="現金"/>
  </r>
  <r>
    <x v="72"/>
    <x v="1"/>
    <x v="1"/>
    <x v="0"/>
    <x v="0"/>
    <x v="4"/>
    <s v="黒田英雄"/>
    <n v="2000"/>
    <s v="１１月－6"/>
    <s v="玉木"/>
    <s v="郵貯銀行玉木"/>
  </r>
  <r>
    <x v="73"/>
    <x v="1"/>
    <x v="1"/>
    <x v="0"/>
    <x v="0"/>
    <x v="4"/>
    <s v="大西信一"/>
    <n v="4000"/>
    <s v="１１月－7"/>
    <s v="玉木"/>
    <s v="郵貯銀行玉木"/>
  </r>
  <r>
    <x v="73"/>
    <x v="1"/>
    <x v="1"/>
    <x v="0"/>
    <x v="0"/>
    <x v="1"/>
    <s v="太田藤子"/>
    <n v="2000"/>
    <s v="１１月－9"/>
    <s v="玉木"/>
    <s v="郵貯銀行振替"/>
  </r>
  <r>
    <x v="73"/>
    <x v="1"/>
    <x v="2"/>
    <x v="0"/>
    <x v="0"/>
    <x v="18"/>
    <s v="小川順子2016(63)"/>
    <n v="15000"/>
    <s v="１１月－10"/>
    <s v="玉木"/>
    <s v="郵貯銀行振替"/>
  </r>
  <r>
    <x v="74"/>
    <x v="1"/>
    <x v="2"/>
    <x v="0"/>
    <x v="0"/>
    <x v="2"/>
    <s v="山下真由美2016(65)"/>
    <n v="15000"/>
    <s v="１１月－13"/>
    <s v="玉木"/>
    <s v="郵貯銀行振替"/>
  </r>
  <r>
    <x v="75"/>
    <x v="2"/>
    <x v="3"/>
    <x v="1"/>
    <x v="1"/>
    <x v="7"/>
    <s v="レターパック３通"/>
    <n v="1080"/>
    <s v="１１月－8"/>
    <s v="玉木"/>
    <s v="現金"/>
  </r>
  <r>
    <x v="75"/>
    <x v="1"/>
    <x v="2"/>
    <x v="0"/>
    <x v="0"/>
    <x v="3"/>
    <s v="玉木聖一2015(108)"/>
    <n v="15000"/>
    <s v="１１月－11"/>
    <s v="玉木"/>
    <s v="現金"/>
  </r>
  <r>
    <x v="75"/>
    <x v="1"/>
    <x v="2"/>
    <x v="0"/>
    <x v="0"/>
    <x v="2"/>
    <s v="玉木聖一2016(64)"/>
    <n v="15000"/>
    <s v="１１月－12"/>
    <s v="玉木"/>
    <s v="現金"/>
  </r>
  <r>
    <x v="76"/>
    <x v="2"/>
    <x v="3"/>
    <x v="1"/>
    <x v="1"/>
    <x v="5"/>
    <s v="コピー代"/>
    <n v="600"/>
    <s v="１１月－14"/>
    <s v="玉木"/>
    <s v="現金"/>
  </r>
  <r>
    <x v="76"/>
    <x v="2"/>
    <x v="4"/>
    <x v="2"/>
    <x v="1"/>
    <x v="9"/>
    <s v="チキンビジネス"/>
    <n v="600000"/>
    <s v="１１月－15"/>
    <s v="玉木"/>
    <s v="郵貯銀行振替"/>
  </r>
  <r>
    <x v="76"/>
    <x v="2"/>
    <x v="4"/>
    <x v="2"/>
    <x v="1"/>
    <x v="10"/>
    <s v="国際送金手数料"/>
    <n v="6500"/>
    <s v="１１月－15"/>
    <s v="玉木"/>
    <s v="現金"/>
  </r>
  <r>
    <x v="77"/>
    <x v="1"/>
    <x v="2"/>
    <x v="0"/>
    <x v="0"/>
    <x v="2"/>
    <s v="石田洋子2016(66)"/>
    <n v="15000"/>
    <s v="１１月－16"/>
    <s v="玉木"/>
    <s v="郵貯銀行振替"/>
  </r>
  <r>
    <x v="78"/>
    <x v="1"/>
    <x v="2"/>
    <x v="0"/>
    <x v="0"/>
    <x v="2"/>
    <s v="三浦鉄子2016(67)"/>
    <n v="15000"/>
    <s v="１１月－17"/>
    <s v="玉木"/>
    <s v="郵貯銀行振替"/>
  </r>
  <r>
    <x v="79"/>
    <x v="2"/>
    <x v="4"/>
    <x v="4"/>
    <x v="1"/>
    <x v="13"/>
    <s v="白井瑛夏ツアー"/>
    <n v="2000"/>
    <s v="１１月－18"/>
    <s v="玉木"/>
    <s v="現金"/>
  </r>
  <r>
    <x v="79"/>
    <x v="2"/>
    <x v="4"/>
    <x v="5"/>
    <x v="1"/>
    <x v="20"/>
    <s v="会場代"/>
    <n v="1900"/>
    <s v="１１月－19"/>
    <s v="玉木"/>
    <s v="現金"/>
  </r>
  <r>
    <x v="79"/>
    <x v="2"/>
    <x v="4"/>
    <x v="5"/>
    <x v="1"/>
    <x v="20"/>
    <s v="ペットボトル30本"/>
    <n v="3000"/>
    <s v="１１月－20"/>
    <s v="玉木"/>
    <s v="現金"/>
  </r>
  <r>
    <x v="79"/>
    <x v="1"/>
    <x v="5"/>
    <x v="5"/>
    <x v="0"/>
    <x v="21"/>
    <s v="参加費500円×28人"/>
    <n v="14000"/>
    <s v="１１月－21"/>
    <s v="玉木"/>
    <s v="現金"/>
  </r>
  <r>
    <x v="79"/>
    <x v="1"/>
    <x v="5"/>
    <x v="3"/>
    <x v="0"/>
    <x v="12"/>
    <m/>
    <n v="5000"/>
    <s v="１１月－"/>
    <s v="玉木"/>
    <s v="現金"/>
  </r>
  <r>
    <x v="79"/>
    <x v="1"/>
    <x v="2"/>
    <x v="0"/>
    <x v="0"/>
    <x v="18"/>
    <s v="飯田久美2016(68)"/>
    <n v="15000"/>
    <s v="１１月－22"/>
    <s v="玉木"/>
    <s v="現金"/>
  </r>
  <r>
    <x v="79"/>
    <x v="1"/>
    <x v="2"/>
    <x v="0"/>
    <x v="0"/>
    <x v="2"/>
    <s v="三苫よし子2016(69)"/>
    <n v="15000"/>
    <s v="１１月－23"/>
    <s v="玉木"/>
    <s v="現金"/>
  </r>
  <r>
    <x v="79"/>
    <x v="1"/>
    <x v="2"/>
    <x v="0"/>
    <x v="0"/>
    <x v="2"/>
    <s v="古谷涼子2016(70)"/>
    <n v="15000"/>
    <s v="１１月－24"/>
    <s v="玉木"/>
    <s v="現金"/>
  </r>
  <r>
    <x v="80"/>
    <x v="2"/>
    <x v="3"/>
    <x v="1"/>
    <x v="1"/>
    <x v="8"/>
    <s v="文具"/>
    <n v="216"/>
    <s v="１１月－25"/>
    <s v="玉木"/>
    <s v="現金"/>
  </r>
  <r>
    <x v="80"/>
    <x v="1"/>
    <x v="2"/>
    <x v="0"/>
    <x v="0"/>
    <x v="2"/>
    <s v="山本美智子2016(71)"/>
    <n v="15000"/>
    <s v="１１月－26"/>
    <s v="玉木"/>
    <s v="郵貯銀行振替"/>
  </r>
  <r>
    <x v="80"/>
    <x v="1"/>
    <x v="5"/>
    <x v="3"/>
    <x v="0"/>
    <x v="12"/>
    <s v="横浜国際フェスタ売上"/>
    <n v="3000"/>
    <s v="１１月－27"/>
    <s v="玉木"/>
    <s v="郵貯銀行振替"/>
  </r>
  <r>
    <x v="81"/>
    <x v="1"/>
    <x v="1"/>
    <x v="0"/>
    <x v="0"/>
    <x v="1"/>
    <s v="戸塚協会"/>
    <n v="8000"/>
    <s v="１１月－28"/>
    <s v="玉木"/>
    <s v="現金"/>
  </r>
  <r>
    <x v="81"/>
    <x v="1"/>
    <x v="5"/>
    <x v="3"/>
    <x v="0"/>
    <x v="12"/>
    <s v="戸塚協会"/>
    <n v="2000"/>
    <s v="１１月－29"/>
    <s v="玉木"/>
    <s v="現金"/>
  </r>
  <r>
    <x v="81"/>
    <x v="1"/>
    <x v="5"/>
    <x v="3"/>
    <x v="0"/>
    <x v="12"/>
    <s v="戸塚協会"/>
    <n v="22300"/>
    <s v="１１月－29"/>
    <s v="玉木"/>
    <s v="現金"/>
  </r>
  <r>
    <x v="82"/>
    <x v="1"/>
    <x v="2"/>
    <x v="0"/>
    <x v="0"/>
    <x v="18"/>
    <s v="崔鶴洙2016(72)"/>
    <n v="15000"/>
    <s v="１１月－30"/>
    <s v="玉木"/>
    <s v="郵貯銀行振替"/>
  </r>
  <r>
    <x v="83"/>
    <x v="1"/>
    <x v="2"/>
    <x v="0"/>
    <x v="0"/>
    <x v="2"/>
    <s v="斎藤祐一郎2016(73)"/>
    <n v="15000"/>
    <s v="１１月－31"/>
    <s v="玉木"/>
    <s v="郵貯銀行振替"/>
  </r>
  <r>
    <x v="83"/>
    <x v="1"/>
    <x v="2"/>
    <x v="0"/>
    <x v="0"/>
    <x v="2"/>
    <s v="斎藤しおり2016(74)"/>
    <n v="15000"/>
    <s v="１１月－31"/>
    <s v="玉木"/>
    <s v="郵貯銀行振替"/>
  </r>
  <r>
    <x v="84"/>
    <x v="1"/>
    <x v="1"/>
    <x v="0"/>
    <x v="0"/>
    <x v="1"/>
    <s v="福久織江"/>
    <n v="2000"/>
    <s v="１１月－32"/>
    <s v="玉木"/>
    <s v="郵貯銀行振替"/>
  </r>
  <r>
    <x v="85"/>
    <x v="3"/>
    <x v="0"/>
    <x v="0"/>
    <x v="0"/>
    <x v="0"/>
    <s v="移動"/>
    <n v="-220000"/>
    <s v="１１月－33"/>
    <s v="玉木"/>
    <s v="現金"/>
  </r>
  <r>
    <x v="85"/>
    <x v="3"/>
    <x v="0"/>
    <x v="0"/>
    <x v="0"/>
    <x v="0"/>
    <s v="移動"/>
    <n v="220000"/>
    <s v="１１月－"/>
    <s v="玉木"/>
    <s v="郵貯銀行振替"/>
  </r>
  <r>
    <x v="85"/>
    <x v="2"/>
    <x v="4"/>
    <x v="2"/>
    <x v="1"/>
    <x v="14"/>
    <s v="冬ツアー行事費"/>
    <n v="100000"/>
    <s v="１１月－34"/>
    <s v="玉木"/>
    <s v="郵貯銀行振替"/>
  </r>
  <r>
    <x v="85"/>
    <x v="2"/>
    <x v="4"/>
    <x v="2"/>
    <x v="1"/>
    <x v="22"/>
    <s v="2016年1〜２月分"/>
    <n v="220000"/>
    <s v="１１月－34"/>
    <s v="玉木"/>
    <s v="郵貯銀行振替"/>
  </r>
  <r>
    <x v="85"/>
    <x v="2"/>
    <x v="3"/>
    <x v="1"/>
    <x v="1"/>
    <x v="8"/>
    <s v="文具"/>
    <n v="648"/>
    <s v="１１月－35"/>
    <s v="玉木"/>
    <s v="現金"/>
  </r>
  <r>
    <x v="85"/>
    <x v="2"/>
    <x v="4"/>
    <x v="5"/>
    <x v="1"/>
    <x v="23"/>
    <s v="チラシ印刷代"/>
    <n v="2800"/>
    <s v="１１月－36"/>
    <s v="玉木"/>
    <s v="りそな銀行"/>
  </r>
  <r>
    <x v="85"/>
    <x v="2"/>
    <x v="4"/>
    <x v="5"/>
    <x v="1"/>
    <x v="23"/>
    <s v="チラシ印刷手数料"/>
    <n v="432"/>
    <s v="１１月－36"/>
    <s v="玉木"/>
    <s v="りそな銀行"/>
  </r>
  <r>
    <x v="85"/>
    <x v="2"/>
    <x v="4"/>
    <x v="5"/>
    <x v="1"/>
    <x v="23"/>
    <s v="チラシ印刷代残金"/>
    <n v="116"/>
    <s v="１１月－37"/>
    <s v="玉木"/>
    <s v="現金"/>
  </r>
  <r>
    <x v="85"/>
    <x v="2"/>
    <x v="4"/>
    <x v="5"/>
    <x v="1"/>
    <x v="23"/>
    <s v="チラシ印刷残金手数料"/>
    <n v="432"/>
    <s v="１１月－37"/>
    <s v="玉木"/>
    <s v="現金"/>
  </r>
  <r>
    <x v="86"/>
    <x v="1"/>
    <x v="2"/>
    <x v="0"/>
    <x v="0"/>
    <x v="2"/>
    <s v="小田佳世子2016(75)"/>
    <n v="15000"/>
    <s v="１２月－1"/>
    <s v="玉木"/>
    <s v="郵貯銀行振替"/>
  </r>
  <r>
    <x v="86"/>
    <x v="1"/>
    <x v="1"/>
    <x v="0"/>
    <x v="0"/>
    <x v="4"/>
    <s v="黒田英雄"/>
    <n v="2000"/>
    <s v="１２月－2"/>
    <s v="玉木"/>
    <s v="郵貯銀行玉木"/>
  </r>
  <r>
    <x v="87"/>
    <x v="1"/>
    <x v="1"/>
    <x v="0"/>
    <x v="0"/>
    <x v="1"/>
    <s v="坂本桃子"/>
    <n v="100000"/>
    <s v="１２月－3"/>
    <s v="玉木"/>
    <s v="郵貯銀行振替"/>
  </r>
  <r>
    <x v="88"/>
    <x v="1"/>
    <x v="2"/>
    <x v="0"/>
    <x v="0"/>
    <x v="2"/>
    <s v="北村幸郎2016(76)"/>
    <n v="15000"/>
    <s v="１２月－5"/>
    <s v="玉木"/>
    <s v="郵貯銀行振替"/>
  </r>
  <r>
    <x v="88"/>
    <x v="1"/>
    <x v="1"/>
    <x v="0"/>
    <x v="0"/>
    <x v="1"/>
    <s v="北村幸郎"/>
    <n v="15000"/>
    <s v="１２月－5"/>
    <s v="玉木"/>
    <s v="郵貯銀行振替"/>
  </r>
  <r>
    <x v="89"/>
    <x v="1"/>
    <x v="1"/>
    <x v="0"/>
    <x v="0"/>
    <x v="1"/>
    <s v="有泉清子"/>
    <n v="100000"/>
    <s v="１２月－4"/>
    <s v="玉木"/>
    <s v="現金"/>
  </r>
  <r>
    <x v="90"/>
    <x v="1"/>
    <x v="1"/>
    <x v="0"/>
    <x v="0"/>
    <x v="4"/>
    <s v="大西信一"/>
    <n v="4000"/>
    <s v="１２月－6"/>
    <s v="玉木"/>
    <s v="郵貯銀行玉木"/>
  </r>
  <r>
    <x v="91"/>
    <x v="1"/>
    <x v="2"/>
    <x v="0"/>
    <x v="0"/>
    <x v="2"/>
    <s v="春山咲紀2016(77)"/>
    <n v="15000"/>
    <s v="１２月－7"/>
    <s v="玉木"/>
    <s v="郵貯銀行振替"/>
  </r>
  <r>
    <x v="92"/>
    <x v="1"/>
    <x v="2"/>
    <x v="0"/>
    <x v="0"/>
    <x v="2"/>
    <s v="白井徹2016(78)"/>
    <n v="15000"/>
    <s v="１２月－8"/>
    <s v="玉木"/>
    <s v="郵貯銀行振替"/>
  </r>
  <r>
    <x v="92"/>
    <x v="1"/>
    <x v="1"/>
    <x v="0"/>
    <x v="0"/>
    <x v="1"/>
    <s v="上田憲明"/>
    <n v="50000"/>
    <s v="１２月－9"/>
    <s v="玉木"/>
    <s v="郵貯銀行振替"/>
  </r>
  <r>
    <x v="93"/>
    <x v="2"/>
    <x v="4"/>
    <x v="5"/>
    <x v="1"/>
    <x v="23"/>
    <s v="チャリティーポスター"/>
    <n v="2592"/>
    <s v="１２月－10"/>
    <s v="玉木"/>
    <s v="現金"/>
  </r>
  <r>
    <x v="93"/>
    <x v="2"/>
    <x v="3"/>
    <x v="1"/>
    <x v="1"/>
    <x v="5"/>
    <s v="コピー代"/>
    <n v="80"/>
    <s v="１２月－12"/>
    <s v="玉木"/>
    <s v="現金"/>
  </r>
  <r>
    <x v="94"/>
    <x v="1"/>
    <x v="5"/>
    <x v="6"/>
    <x v="0"/>
    <x v="12"/>
    <s v="通販　有泉博"/>
    <n v="29600"/>
    <s v="１２月－11"/>
    <s v="玉木"/>
    <s v="現金"/>
  </r>
  <r>
    <x v="94"/>
    <x v="1"/>
    <x v="2"/>
    <x v="0"/>
    <x v="0"/>
    <x v="18"/>
    <s v="堀江康夫2016(79)"/>
    <n v="15000"/>
    <s v="１２月－13"/>
    <s v="玉木"/>
    <s v="現金"/>
  </r>
  <r>
    <x v="94"/>
    <x v="1"/>
    <x v="1"/>
    <x v="0"/>
    <x v="0"/>
    <x v="1"/>
    <s v="忘年会残金"/>
    <n v="2000"/>
    <s v="１２月－14"/>
    <s v="玉木"/>
    <s v="現金"/>
  </r>
  <r>
    <x v="95"/>
    <x v="3"/>
    <x v="0"/>
    <x v="0"/>
    <x v="0"/>
    <x v="0"/>
    <s v="移動"/>
    <n v="-100000"/>
    <s v="１２月－15"/>
    <s v="玉木"/>
    <s v="現金"/>
  </r>
  <r>
    <x v="95"/>
    <x v="3"/>
    <x v="0"/>
    <x v="0"/>
    <x v="0"/>
    <x v="0"/>
    <s v="移動"/>
    <n v="100000"/>
    <s v="１２月－15"/>
    <s v="玉木"/>
    <s v="郵貯銀行振替"/>
  </r>
  <r>
    <x v="95"/>
    <x v="2"/>
    <x v="4"/>
    <x v="4"/>
    <x v="1"/>
    <x v="13"/>
    <s v="玉木由美"/>
    <n v="2000"/>
    <s v="１２月－16"/>
    <s v="玉木"/>
    <s v="現金"/>
  </r>
  <r>
    <x v="95"/>
    <x v="2"/>
    <x v="3"/>
    <x v="1"/>
    <x v="1"/>
    <x v="7"/>
    <s v="ゆうパック郵送"/>
    <n v="1280"/>
    <s v="１２月－19"/>
    <s v="玉木"/>
    <s v="現金"/>
  </r>
  <r>
    <x v="95"/>
    <x v="2"/>
    <x v="3"/>
    <x v="1"/>
    <x v="1"/>
    <x v="7"/>
    <s v="切手代"/>
    <n v="60"/>
    <s v="１２月－20"/>
    <s v="玉木"/>
    <s v="現金"/>
  </r>
  <r>
    <x v="96"/>
    <x v="1"/>
    <x v="2"/>
    <x v="0"/>
    <x v="0"/>
    <x v="2"/>
    <s v="水野範子2016(80)"/>
    <n v="15000"/>
    <s v="１２月－17"/>
    <s v="玉木"/>
    <s v="郵貯銀行振替"/>
  </r>
  <r>
    <x v="96"/>
    <x v="1"/>
    <x v="2"/>
    <x v="0"/>
    <x v="0"/>
    <x v="2"/>
    <s v="白井久子2016(81)"/>
    <n v="15000"/>
    <s v="１２月－18"/>
    <s v="玉木"/>
    <s v="郵貯銀行振替"/>
  </r>
  <r>
    <x v="97"/>
    <x v="1"/>
    <x v="1"/>
    <x v="0"/>
    <x v="0"/>
    <x v="4"/>
    <s v="岩浦有之"/>
    <n v="5000"/>
    <s v="１２月－21"/>
    <s v="玉木"/>
    <s v="郵貯銀行玉木"/>
  </r>
  <r>
    <x v="97"/>
    <x v="1"/>
    <x v="2"/>
    <x v="0"/>
    <x v="0"/>
    <x v="2"/>
    <s v="湧上靖2016(82)"/>
    <n v="15000"/>
    <s v="１２月－23"/>
    <s v="玉木"/>
    <s v="郵貯銀行振替"/>
  </r>
  <r>
    <x v="98"/>
    <x v="2"/>
    <x v="3"/>
    <x v="1"/>
    <x v="1"/>
    <x v="5"/>
    <s v="ファミリー募集チラシ"/>
    <n v="2131"/>
    <s v="１２月－22"/>
    <s v="玉木"/>
    <s v="現金"/>
  </r>
  <r>
    <x v="98"/>
    <x v="2"/>
    <x v="3"/>
    <x v="1"/>
    <x v="1"/>
    <x v="10"/>
    <s v="振込手数料"/>
    <n v="432"/>
    <s v="１２月－22"/>
    <s v="玉木"/>
    <s v="現金"/>
  </r>
  <r>
    <x v="99"/>
    <x v="1"/>
    <x v="2"/>
    <x v="0"/>
    <x v="0"/>
    <x v="2"/>
    <s v="藤崎光子2016（83~87）５口"/>
    <n v="75000"/>
    <s v="１２月－24"/>
    <s v="玉木"/>
    <s v="現金"/>
  </r>
  <r>
    <x v="99"/>
    <x v="1"/>
    <x v="1"/>
    <x v="0"/>
    <x v="0"/>
    <x v="1"/>
    <s v="藤崎光子"/>
    <n v="25000"/>
    <s v="１２月－25"/>
    <s v="玉木"/>
    <s v="現金"/>
  </r>
  <r>
    <x v="99"/>
    <x v="1"/>
    <x v="1"/>
    <x v="0"/>
    <x v="0"/>
    <x v="24"/>
    <s v="藤崎光子（ライトハウス）"/>
    <n v="100000"/>
    <s v="１２月－26"/>
    <s v="玉木"/>
    <s v="現金"/>
  </r>
  <r>
    <x v="99"/>
    <x v="1"/>
    <x v="2"/>
    <x v="0"/>
    <x v="0"/>
    <x v="2"/>
    <s v="久保田ちあき2016(88/89）"/>
    <n v="30000"/>
    <s v="１２月－27"/>
    <s v="玉木"/>
    <s v="現金"/>
  </r>
  <r>
    <x v="100"/>
    <x v="2"/>
    <x v="4"/>
    <x v="5"/>
    <x v="1"/>
    <x v="23"/>
    <s v="チケット用紙代"/>
    <n v="409"/>
    <s v="１２月－28"/>
    <s v="玉木"/>
    <s v="現金"/>
  </r>
  <r>
    <x v="101"/>
    <x v="2"/>
    <x v="4"/>
    <x v="4"/>
    <x v="1"/>
    <x v="8"/>
    <s v="画用紙"/>
    <n v="852"/>
    <s v="１２月－29"/>
    <s v="玉木"/>
    <s v="現金"/>
  </r>
  <r>
    <x v="102"/>
    <x v="2"/>
    <x v="3"/>
    <x v="1"/>
    <x v="1"/>
    <x v="7"/>
    <s v="切手はがき交換残金"/>
    <n v="19"/>
    <s v="１２月－30"/>
    <s v="玉木"/>
    <s v="現金"/>
  </r>
  <r>
    <x v="102"/>
    <x v="2"/>
    <x v="3"/>
    <x v="1"/>
    <x v="1"/>
    <x v="8"/>
    <s v="封筒代"/>
    <n v="1080"/>
    <s v="１２月－31"/>
    <s v="玉木"/>
    <s v="現金"/>
  </r>
  <r>
    <x v="102"/>
    <x v="2"/>
    <x v="3"/>
    <x v="1"/>
    <x v="1"/>
    <x v="8"/>
    <s v="インク代"/>
    <n v="10712"/>
    <s v="１２月－32"/>
    <s v="玉木"/>
    <s v="現金"/>
  </r>
  <r>
    <x v="103"/>
    <x v="1"/>
    <x v="2"/>
    <x v="0"/>
    <x v="0"/>
    <x v="18"/>
    <s v="日下倫子2016(90)"/>
    <n v="15000"/>
    <s v="１２月－33"/>
    <s v="玉木"/>
    <s v="郵貯銀行振替"/>
  </r>
  <r>
    <x v="104"/>
    <x v="1"/>
    <x v="2"/>
    <x v="0"/>
    <x v="0"/>
    <x v="18"/>
    <s v="三田村恵子(91)"/>
    <n v="15000"/>
    <s v="１２月－34"/>
    <s v="玉木"/>
    <s v="郵貯銀行振替"/>
  </r>
  <r>
    <x v="104"/>
    <x v="1"/>
    <x v="5"/>
    <x v="5"/>
    <x v="0"/>
    <x v="25"/>
    <s v="高橋博子4枚"/>
    <n v="8000"/>
    <s v="１２月－35"/>
    <s v="玉木"/>
    <s v="郵貯銀行振替"/>
  </r>
  <r>
    <x v="105"/>
    <x v="1"/>
    <x v="6"/>
    <x v="0"/>
    <x v="0"/>
    <x v="16"/>
    <s v="換金残金"/>
    <n v="83"/>
    <s v="１２月－"/>
    <s v="玉木"/>
    <s v="現金"/>
  </r>
  <r>
    <x v="106"/>
    <x v="4"/>
    <x v="0"/>
    <x v="0"/>
    <x v="0"/>
    <x v="0"/>
    <m/>
    <m/>
    <m/>
    <m/>
    <m/>
  </r>
  <r>
    <x v="106"/>
    <x v="4"/>
    <x v="0"/>
    <x v="0"/>
    <x v="0"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2" cacheId="0" applyNumberFormats="0" applyBorderFormats="0" applyFontFormats="0" applyPatternFormats="0" applyAlignmentFormats="0" applyWidthHeightFormats="1" dataCaption="値" updatedVersion="4" minRefreshableVersion="3" showCalcMbrs="0" useAutoFormatting="1" rowGrandTotals="0" itemPrintTitles="1" createdVersion="3" indent="0" outline="1" outlineData="1" multipleFieldFilters="0">
  <location ref="AA6:AI50" firstHeaderRow="1" firstDataRow="2" firstDataCol="1"/>
  <pivotFields count="12"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8">
        <item h="1" sd="0" x="0"/>
        <item h="1" m="1" x="6"/>
        <item h="1" x="4"/>
        <item h="1" m="1" x="5"/>
        <item x="1"/>
        <item x="2"/>
        <item h="1" x="3"/>
        <item t="default"/>
      </items>
    </pivotField>
    <pivotField axis="axisRow" showAll="0" defaultSubtotal="0">
      <items count="11">
        <item m="1" x="7"/>
        <item m="1" x="8"/>
        <item m="1" x="10"/>
        <item x="4"/>
        <item x="3"/>
        <item x="0"/>
        <item x="2"/>
        <item x="1"/>
        <item m="1" x="9"/>
        <item x="5"/>
        <item x="6"/>
      </items>
    </pivotField>
    <pivotField axis="axisCol" showAll="0">
      <items count="15">
        <item m="1" x="8"/>
        <item m="1" x="11"/>
        <item m="1" x="13"/>
        <item m="1" x="10"/>
        <item m="1" x="9"/>
        <item m="1" x="7"/>
        <item m="1" x="12"/>
        <item x="0"/>
        <item x="2"/>
        <item x="3"/>
        <item x="4"/>
        <item x="5"/>
        <item x="6"/>
        <item x="1"/>
        <item t="default"/>
      </items>
    </pivotField>
    <pivotField axis="axisRow" showAll="0" defaultSubtotal="0">
      <items count="5">
        <item m="1" x="2"/>
        <item m="1" x="3"/>
        <item m="1" x="4"/>
        <item x="1"/>
        <item x="0"/>
      </items>
    </pivotField>
    <pivotField axis="axisRow" showAll="0">
      <items count="60">
        <item m="1" x="31"/>
        <item m="1" x="41"/>
        <item m="1" x="35"/>
        <item m="1" x="43"/>
        <item m="1" x="36"/>
        <item m="1" x="51"/>
        <item m="1" x="44"/>
        <item m="1" x="26"/>
        <item m="1" x="30"/>
        <item m="1" x="52"/>
        <item m="1" x="48"/>
        <item m="1" x="37"/>
        <item m="1" x="39"/>
        <item x="0"/>
        <item m="1" x="45"/>
        <item m="1" x="57"/>
        <item m="1" x="46"/>
        <item m="1" x="38"/>
        <item m="1" x="33"/>
        <item m="1" x="47"/>
        <item m="1" x="40"/>
        <item m="1" x="49"/>
        <item m="1" x="53"/>
        <item m="1" x="54"/>
        <item m="1" x="29"/>
        <item m="1" x="28"/>
        <item x="5"/>
        <item m="1" x="34"/>
        <item m="1" x="58"/>
        <item m="1" x="27"/>
        <item m="1" x="42"/>
        <item m="1" x="50"/>
        <item x="8"/>
        <item m="1" x="32"/>
        <item m="1" x="55"/>
        <item x="17"/>
        <item x="6"/>
        <item x="1"/>
        <item x="3"/>
        <item x="4"/>
        <item x="7"/>
        <item x="16"/>
        <item x="9"/>
        <item x="11"/>
        <item x="12"/>
        <item x="13"/>
        <item x="14"/>
        <item x="19"/>
        <item x="15"/>
        <item x="10"/>
        <item x="20"/>
        <item x="21"/>
        <item x="2"/>
        <item x="18"/>
        <item m="1" x="56"/>
        <item x="23"/>
        <item x="22"/>
        <item x="24"/>
        <item x="25"/>
        <item t="default"/>
      </items>
    </pivotField>
    <pivotField showAll="0"/>
    <pivotField dataField="1" showAll="0"/>
    <pivotField showAll="0"/>
    <pivotField showAll="0"/>
    <pivotField showAll="0"/>
    <pivotField showAll="0" defaultSubtotal="0">
      <items count="4">
        <item x="1"/>
        <item x="0"/>
        <item x="2"/>
        <item x="3"/>
      </items>
    </pivotField>
  </pivotFields>
  <rowFields count="4">
    <field x="1"/>
    <field x="2"/>
    <field x="4"/>
    <field x="5"/>
  </rowFields>
  <rowItems count="43">
    <i>
      <x v="4"/>
    </i>
    <i r="1">
      <x v="6"/>
    </i>
    <i r="2">
      <x v="4"/>
    </i>
    <i r="3">
      <x v="38"/>
    </i>
    <i r="3">
      <x v="52"/>
    </i>
    <i r="3">
      <x v="53"/>
    </i>
    <i r="1">
      <x v="7"/>
    </i>
    <i r="2">
      <x v="4"/>
    </i>
    <i r="3">
      <x v="37"/>
    </i>
    <i r="3">
      <x v="39"/>
    </i>
    <i r="3">
      <x v="57"/>
    </i>
    <i r="1">
      <x v="9"/>
    </i>
    <i r="2">
      <x v="4"/>
    </i>
    <i r="3">
      <x v="44"/>
    </i>
    <i r="3">
      <x v="51"/>
    </i>
    <i r="3">
      <x v="58"/>
    </i>
    <i r="1">
      <x v="10"/>
    </i>
    <i r="2">
      <x v="4"/>
    </i>
    <i r="3">
      <x v="41"/>
    </i>
    <i>
      <x v="5"/>
    </i>
    <i r="1">
      <x v="3"/>
    </i>
    <i r="2">
      <x v="3"/>
    </i>
    <i r="3">
      <x v="26"/>
    </i>
    <i r="3">
      <x v="32"/>
    </i>
    <i r="3">
      <x v="35"/>
    </i>
    <i r="3">
      <x v="40"/>
    </i>
    <i r="3">
      <x v="42"/>
    </i>
    <i r="3">
      <x v="45"/>
    </i>
    <i r="3">
      <x v="46"/>
    </i>
    <i r="3">
      <x v="48"/>
    </i>
    <i r="3">
      <x v="49"/>
    </i>
    <i r="3">
      <x v="50"/>
    </i>
    <i r="3">
      <x v="55"/>
    </i>
    <i r="3">
      <x v="56"/>
    </i>
    <i r="1">
      <x v="4"/>
    </i>
    <i r="2">
      <x v="3"/>
    </i>
    <i r="3">
      <x v="26"/>
    </i>
    <i r="3">
      <x v="32"/>
    </i>
    <i r="3">
      <x v="36"/>
    </i>
    <i r="3">
      <x v="40"/>
    </i>
    <i r="3">
      <x v="43"/>
    </i>
    <i r="3">
      <x v="47"/>
    </i>
    <i r="3">
      <x v="49"/>
    </i>
  </rowItems>
  <colFields count="1">
    <field x="3"/>
  </colFields>
  <colItems count="8"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合計 / 金額" fld="7" baseField="2" baseItem="0"/>
  </dataFields>
  <formats count="272">
    <format dxfId="0">
      <pivotArea fieldPosition="0">
        <references count="2">
          <reference field="1" count="1" selected="0">
            <x v="1"/>
          </reference>
          <reference field="2" count="1">
            <x v="0"/>
          </reference>
        </references>
      </pivotArea>
    </format>
    <format dxfId="1">
      <pivotArea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4" count="1">
            <x v="4"/>
          </reference>
        </references>
      </pivotArea>
    </format>
    <format dxfId="2">
      <pivotArea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4" count="1" selected="0">
            <x v="4"/>
          </reference>
          <reference field="5" count="1">
            <x v="6"/>
          </reference>
        </references>
      </pivotArea>
    </format>
    <format dxfId="3">
      <pivotArea fieldPosition="0">
        <references count="2">
          <reference field="1" count="1" selected="0">
            <x v="1"/>
          </reference>
          <reference field="2" count="1">
            <x v="1"/>
          </reference>
        </references>
      </pivotArea>
    </format>
    <format dxfId="4">
      <pivotArea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4" count="1">
            <x v="4"/>
          </reference>
        </references>
      </pivotArea>
    </format>
    <format dxfId="5">
      <pivotArea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4" count="1" selected="0">
            <x v="4"/>
          </reference>
          <reference field="5" count="1">
            <x v="5"/>
          </reference>
        </references>
      </pivotArea>
    </format>
    <format dxfId="6">
      <pivotArea fieldPosition="0">
        <references count="2">
          <reference field="1" count="1" selected="0">
            <x v="1"/>
          </reference>
          <reference field="2" count="1">
            <x v="2"/>
          </reference>
        </references>
      </pivotArea>
    </format>
    <format dxfId="7">
      <pivotArea fieldPosition="0">
        <references count="3">
          <reference field="1" count="1" selected="0">
            <x v="1"/>
          </reference>
          <reference field="2" count="1" selected="0">
            <x v="2"/>
          </reference>
          <reference field="4" count="1">
            <x v="4"/>
          </reference>
        </references>
      </pivotArea>
    </format>
    <format dxfId="8">
      <pivotArea fieldPosition="0">
        <references count="4">
          <reference field="1" count="1" selected="0">
            <x v="1"/>
          </reference>
          <reference field="2" count="1" selected="0">
            <x v="2"/>
          </reference>
          <reference field="4" count="1" selected="0">
            <x v="4"/>
          </reference>
          <reference field="5" count="1">
            <x v="7"/>
          </reference>
        </references>
      </pivotArea>
    </format>
    <format dxfId="9">
      <pivotArea dataOnly="0" labelOnly="1" fieldPosition="0">
        <references count="2">
          <reference field="1" count="1" selected="0">
            <x v="1"/>
          </reference>
          <reference field="2" count="3">
            <x v="0"/>
            <x v="1"/>
            <x v="2"/>
          </reference>
        </references>
      </pivotArea>
    </format>
    <format dxfId="10">
      <pivotArea dataOnly="0" labelOnly="1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4" count="1">
            <x v="4"/>
          </reference>
        </references>
      </pivotArea>
    </format>
    <format dxfId="11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4" count="1" selected="0">
            <x v="4"/>
          </reference>
          <reference field="5" count="3">
            <x v="5"/>
            <x v="6"/>
            <x v="7"/>
          </reference>
        </references>
      </pivotArea>
    </format>
    <format dxfId="12">
      <pivotArea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4" count="1" selected="0">
            <x v="4"/>
          </reference>
          <reference field="5" count="1">
            <x v="6"/>
          </reference>
        </references>
      </pivotArea>
    </format>
    <format dxfId="13">
      <pivotArea fieldPosition="0">
        <references count="4">
          <reference field="1" count="1" selected="0">
            <x v="1"/>
          </reference>
          <reference field="2" count="1" selected="0">
            <x v="9"/>
          </reference>
          <reference field="4" count="1" selected="0">
            <x v="4"/>
          </reference>
          <reference field="5" count="1">
            <x v="5"/>
          </reference>
        </references>
      </pivotArea>
    </format>
    <format dxfId="14">
      <pivotArea fieldPosition="0">
        <references count="4">
          <reference field="1" count="1" selected="0">
            <x v="1"/>
          </reference>
          <reference field="2" count="1" selected="0">
            <x v="10"/>
          </reference>
          <reference field="4" count="1" selected="0">
            <x v="4"/>
          </reference>
          <reference field="5" count="2">
            <x v="7"/>
            <x v="13"/>
          </reference>
        </references>
      </pivotArea>
    </format>
    <format dxfId="15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4" count="1" selected="0">
            <x v="4"/>
          </reference>
          <reference field="5" count="4">
            <x v="5"/>
            <x v="6"/>
            <x v="7"/>
            <x v="13"/>
          </reference>
        </references>
      </pivotArea>
    </format>
    <format dxfId="16">
      <pivotArea fieldPosition="0">
        <references count="4">
          <reference field="1" count="1" selected="0">
            <x v="1"/>
          </reference>
          <reference field="2" count="1" selected="0">
            <x v="9"/>
          </reference>
          <reference field="4" count="1" selected="0">
            <x v="4"/>
          </reference>
          <reference field="5" count="1">
            <x v="5"/>
          </reference>
        </references>
      </pivotArea>
    </format>
    <format dxfId="17">
      <pivotArea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18">
      <pivotArea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4" count="1">
            <x v="2"/>
          </reference>
        </references>
      </pivotArea>
    </format>
    <format dxfId="19">
      <pivotArea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4" count="1" selected="0">
            <x v="2"/>
          </reference>
          <reference field="5" count="1">
            <x v="11"/>
          </reference>
        </references>
      </pivotArea>
    </format>
    <format dxfId="20">
      <pivotArea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</references>
      </pivotArea>
    </format>
    <format dxfId="21">
      <pivotArea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4" count="1" selected="0">
            <x v="3"/>
          </reference>
          <reference field="5" count="10">
            <x v="0"/>
            <x v="1"/>
            <x v="2"/>
            <x v="8"/>
            <x v="9"/>
            <x v="10"/>
            <x v="11"/>
            <x v="12"/>
            <x v="35"/>
            <x v="36"/>
          </reference>
        </references>
      </pivotArea>
    </format>
    <format dxfId="22">
      <pivotArea dataOnly="0" labelOnly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23">
      <pivotArea dataOnly="0" labelOnly="1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4" count="2">
            <x v="2"/>
            <x v="3"/>
          </reference>
        </references>
      </pivotArea>
    </format>
    <format dxfId="24">
      <pivotArea dataOnly="0" labelOnly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25">
      <pivotArea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4" count="1" selected="0">
            <x v="3"/>
          </reference>
          <reference field="5" count="10">
            <x v="0"/>
            <x v="1"/>
            <x v="2"/>
            <x v="8"/>
            <x v="9"/>
            <x v="10"/>
            <x v="11"/>
            <x v="12"/>
            <x v="35"/>
            <x v="36"/>
          </reference>
        </references>
      </pivotArea>
    </format>
    <format dxfId="26">
      <pivotArea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</references>
      </pivotArea>
    </format>
    <format dxfId="27">
      <pivotArea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4" count="1" selected="0">
            <x v="2"/>
          </reference>
          <reference field="5" count="1">
            <x v="11"/>
          </reference>
        </references>
      </pivotArea>
    </format>
    <format dxfId="28">
      <pivotArea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4" count="1">
            <x v="2"/>
          </reference>
        </references>
      </pivotArea>
    </format>
    <format dxfId="29">
      <pivotArea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30">
      <pivotArea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31">
      <pivotArea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32">
      <pivotArea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4" count="1">
            <x v="2"/>
          </reference>
        </references>
      </pivotArea>
    </format>
    <format dxfId="33">
      <pivotArea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4" count="1" selected="0">
            <x v="2"/>
          </reference>
          <reference field="5" count="1">
            <x v="11"/>
          </reference>
        </references>
      </pivotArea>
    </format>
    <format dxfId="34">
      <pivotArea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</references>
      </pivotArea>
    </format>
    <format dxfId="35">
      <pivotArea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4" count="1" selected="0">
            <x v="3"/>
          </reference>
          <reference field="5" count="10">
            <x v="0"/>
            <x v="1"/>
            <x v="2"/>
            <x v="8"/>
            <x v="9"/>
            <x v="10"/>
            <x v="11"/>
            <x v="12"/>
            <x v="35"/>
            <x v="36"/>
          </reference>
        </references>
      </pivotArea>
    </format>
    <format dxfId="36">
      <pivotArea dataOnly="0" labelOnly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37">
      <pivotArea dataOnly="0" labelOnly="1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4" count="2">
            <x v="2"/>
            <x v="3"/>
          </reference>
        </references>
      </pivotArea>
    </format>
    <format dxfId="38">
      <pivotArea dataOnly="0" labelOnly="1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4" count="1" selected="0">
            <x v="2"/>
          </reference>
          <reference field="5" count="10">
            <x v="0"/>
            <x v="1"/>
            <x v="2"/>
            <x v="8"/>
            <x v="9"/>
            <x v="10"/>
            <x v="11"/>
            <x v="12"/>
            <x v="35"/>
            <x v="36"/>
          </reference>
        </references>
      </pivotArea>
    </format>
    <format dxfId="39">
      <pivotArea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3"/>
          </reference>
          <reference field="5" count="4">
            <x v="0"/>
            <x v="1"/>
            <x v="2"/>
            <x v="3"/>
          </reference>
        </references>
      </pivotArea>
    </format>
    <format dxfId="40">
      <pivotArea dataOnly="0" labelOnly="1"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2"/>
          </reference>
          <reference field="5" count="5">
            <x v="0"/>
            <x v="1"/>
            <x v="2"/>
            <x v="3"/>
            <x v="11"/>
          </reference>
        </references>
      </pivotArea>
    </format>
    <format dxfId="41">
      <pivotArea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4" count="1" selected="0">
            <x v="4"/>
          </reference>
          <reference field="5" count="1">
            <x v="6"/>
          </reference>
        </references>
      </pivotArea>
    </format>
    <format dxfId="42">
      <pivotArea fieldPosition="0">
        <references count="4">
          <reference field="1" count="1" selected="0">
            <x v="1"/>
          </reference>
          <reference field="2" count="1" selected="0">
            <x v="9"/>
          </reference>
          <reference field="4" count="1" selected="0">
            <x v="4"/>
          </reference>
          <reference field="5" count="1">
            <x v="17"/>
          </reference>
        </references>
      </pivotArea>
    </format>
    <format dxfId="43">
      <pivotArea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4" count="1" selected="0">
            <x v="4"/>
          </reference>
          <reference field="5" count="1">
            <x v="14"/>
          </reference>
        </references>
      </pivotArea>
    </format>
    <format dxfId="44">
      <pivotArea fieldPosition="0">
        <references count="4">
          <reference field="1" count="1" selected="0">
            <x v="1"/>
          </reference>
          <reference field="2" count="1" selected="0">
            <x v="8"/>
          </reference>
          <reference field="4" count="1" selected="0">
            <x v="4"/>
          </reference>
          <reference field="5" count="1">
            <x v="5"/>
          </reference>
        </references>
      </pivotArea>
    </format>
    <format dxfId="45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4" count="1" selected="0">
            <x v="4"/>
          </reference>
          <reference field="5" count="5">
            <x v="5"/>
            <x v="6"/>
            <x v="7"/>
            <x v="14"/>
            <x v="17"/>
          </reference>
        </references>
      </pivotArea>
    </format>
    <format dxfId="46">
      <pivotArea dataOnly="0" fieldPosition="0">
        <references count="3">
          <reference field="2" count="1">
            <x v="3"/>
          </reference>
          <reference field="4" count="0" defaultSubtotal="1" sumSubtotal="1" countASubtotal="1" avgSubtotal="1" maxSubtotal="1" minSubtotal="1" productSubtotal="1" countSubtotal="1" stdDevSubtotal="1" stdDevPSubtotal="1" varSubtotal="1" varPSubtotal="1"/>
          <reference field="5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47">
      <pivotArea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3"/>
          </reference>
          <reference field="5" count="2">
            <x v="8"/>
            <x v="36"/>
          </reference>
        </references>
      </pivotArea>
    </format>
    <format dxfId="48">
      <pivotArea dataOnly="0" labelOnly="1"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2"/>
          </reference>
          <reference field="5" count="4">
            <x v="8"/>
            <x v="11"/>
            <x v="16"/>
            <x v="36"/>
          </reference>
        </references>
      </pivotArea>
    </format>
    <format dxfId="49">
      <pivotArea fieldPosition="0">
        <references count="1">
          <reference field="1" count="1">
            <x v="1"/>
          </reference>
        </references>
      </pivotArea>
    </format>
    <format dxfId="50">
      <pivotArea fieldPosition="0">
        <references count="1">
          <reference field="1" count="1">
            <x v="1"/>
          </reference>
        </references>
      </pivotArea>
    </format>
    <format dxfId="51">
      <pivotArea fieldPosition="0">
        <references count="1">
          <reference field="1" count="1">
            <x v="1"/>
          </reference>
        </references>
      </pivotArea>
    </format>
    <format dxfId="52">
      <pivotArea fieldPosition="0">
        <references count="1">
          <reference field="1" count="1">
            <x v="1"/>
          </reference>
        </references>
      </pivotArea>
    </format>
    <format dxfId="53">
      <pivotArea dataOnly="0" labelOnly="1" fieldPosition="0">
        <references count="1">
          <reference field="1" count="1">
            <x v="1"/>
          </reference>
        </references>
      </pivotArea>
    </format>
    <format dxfId="54">
      <pivotArea fieldPosition="0">
        <references count="2">
          <reference field="1" count="1" selected="0">
            <x v="1"/>
          </reference>
          <reference field="2" count="1">
            <x v="6"/>
          </reference>
        </references>
      </pivotArea>
    </format>
    <format dxfId="55">
      <pivotArea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4" count="1">
            <x v="4"/>
          </reference>
        </references>
      </pivotArea>
    </format>
    <format dxfId="56">
      <pivotArea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4" count="1" selected="0">
            <x v="4"/>
          </reference>
          <reference field="5" count="1">
            <x v="22"/>
          </reference>
        </references>
      </pivotArea>
    </format>
    <format dxfId="57">
      <pivotArea fieldPosition="0">
        <references count="2">
          <reference field="1" count="1" selected="0">
            <x v="1"/>
          </reference>
          <reference field="2" count="1">
            <x v="7"/>
          </reference>
        </references>
      </pivotArea>
    </format>
    <format dxfId="58">
      <pivotArea fieldPosition="0">
        <references count="3">
          <reference field="1" count="1" selected="0">
            <x v="1"/>
          </reference>
          <reference field="2" count="1" selected="0">
            <x v="7"/>
          </reference>
          <reference field="4" count="1">
            <x v="4"/>
          </reference>
        </references>
      </pivotArea>
    </format>
    <format dxfId="59">
      <pivotArea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60">
      <pivotArea fieldPosition="0">
        <references count="2">
          <reference field="1" count="1" selected="0">
            <x v="1"/>
          </reference>
          <reference field="2" count="1">
            <x v="8"/>
          </reference>
        </references>
      </pivotArea>
    </format>
    <format dxfId="61">
      <pivotArea fieldPosition="0">
        <references count="3">
          <reference field="1" count="1" selected="0">
            <x v="1"/>
          </reference>
          <reference field="2" count="1" selected="0">
            <x v="8"/>
          </reference>
          <reference field="4" count="1">
            <x v="4"/>
          </reference>
        </references>
      </pivotArea>
    </format>
    <format dxfId="62">
      <pivotArea fieldPosition="0">
        <references count="4">
          <reference field="1" count="1" selected="0">
            <x v="1"/>
          </reference>
          <reference field="2" count="1" selected="0">
            <x v="8"/>
          </reference>
          <reference field="4" count="1" selected="0">
            <x v="4"/>
          </reference>
          <reference field="5" count="1">
            <x v="24"/>
          </reference>
        </references>
      </pivotArea>
    </format>
    <format dxfId="63">
      <pivotArea fieldPosition="0">
        <references count="2">
          <reference field="1" count="1" selected="0">
            <x v="1"/>
          </reference>
          <reference field="2" count="1">
            <x v="9"/>
          </reference>
        </references>
      </pivotArea>
    </format>
    <format dxfId="64">
      <pivotArea fieldPosition="0">
        <references count="3">
          <reference field="1" count="1" selected="0">
            <x v="1"/>
          </reference>
          <reference field="2" count="1" selected="0">
            <x v="9"/>
          </reference>
          <reference field="4" count="1">
            <x v="4"/>
          </reference>
        </references>
      </pivotArea>
    </format>
    <format dxfId="65">
      <pivotArea fieldPosition="0">
        <references count="4">
          <reference field="1" count="1" selected="0">
            <x v="1"/>
          </reference>
          <reference field="2" count="1" selected="0">
            <x v="9"/>
          </reference>
          <reference field="4" count="1" selected="0">
            <x v="4"/>
          </reference>
          <reference field="5" count="1">
            <x v="25"/>
          </reference>
        </references>
      </pivotArea>
    </format>
    <format dxfId="66">
      <pivotArea fieldPosition="0">
        <references count="2">
          <reference field="1" count="1" selected="0">
            <x v="1"/>
          </reference>
          <reference field="2" count="1">
            <x v="10"/>
          </reference>
        </references>
      </pivotArea>
    </format>
    <format dxfId="67">
      <pivotArea fieldPosition="0">
        <references count="3">
          <reference field="1" count="1" selected="0">
            <x v="1"/>
          </reference>
          <reference field="2" count="1" selected="0">
            <x v="10"/>
          </reference>
          <reference field="4" count="1">
            <x v="4"/>
          </reference>
        </references>
      </pivotArea>
    </format>
    <format dxfId="68">
      <pivotArea fieldPosition="0">
        <references count="4">
          <reference field="1" count="1" selected="0">
            <x v="1"/>
          </reference>
          <reference field="2" count="1" selected="0">
            <x v="10"/>
          </reference>
          <reference field="4" count="1" selected="0">
            <x v="4"/>
          </reference>
          <reference field="5" count="1">
            <x v="7"/>
          </reference>
        </references>
      </pivotArea>
    </format>
    <format dxfId="69">
      <pivotArea dataOnly="0" labelOnly="1" fieldPosition="0">
        <references count="2">
          <reference field="1" count="1" selected="0">
            <x v="1"/>
          </reference>
          <reference field="2" count="5">
            <x v="6"/>
            <x v="7"/>
            <x v="8"/>
            <x v="9"/>
            <x v="10"/>
          </reference>
        </references>
      </pivotArea>
    </format>
    <format dxfId="70">
      <pivotArea fieldPosition="0">
        <references count="4">
          <reference field="1" count="1" selected="0">
            <x v="1"/>
          </reference>
          <reference field="2" count="1" selected="0">
            <x v="10"/>
          </reference>
          <reference field="4" count="1" selected="0">
            <x v="4"/>
          </reference>
          <reference field="5" count="1">
            <x v="7"/>
          </reference>
        </references>
      </pivotArea>
    </format>
    <format dxfId="71">
      <pivotArea fieldPosition="0">
        <references count="3">
          <reference field="1" count="1" selected="0">
            <x v="1"/>
          </reference>
          <reference field="2" count="1" selected="0">
            <x v="10"/>
          </reference>
          <reference field="4" count="1">
            <x v="4"/>
          </reference>
        </references>
      </pivotArea>
    </format>
    <format dxfId="72">
      <pivotArea fieldPosition="0">
        <references count="2">
          <reference field="1" count="1" selected="0">
            <x v="1"/>
          </reference>
          <reference field="2" count="1">
            <x v="10"/>
          </reference>
        </references>
      </pivotArea>
    </format>
    <format dxfId="73">
      <pivotArea fieldPosition="0">
        <references count="2">
          <reference field="1" count="1" selected="0">
            <x v="1"/>
          </reference>
          <reference field="2" count="1">
            <x v="10"/>
          </reference>
        </references>
      </pivotArea>
    </format>
    <format dxfId="74">
      <pivotArea fieldPosition="0">
        <references count="4">
          <reference field="1" count="1" selected="0">
            <x v="1"/>
          </reference>
          <reference field="2" count="1" selected="0">
            <x v="9"/>
          </reference>
          <reference field="4" count="1" selected="0">
            <x v="4"/>
          </reference>
          <reference field="5" count="1">
            <x v="25"/>
          </reference>
        </references>
      </pivotArea>
    </format>
    <format dxfId="75">
      <pivotArea fieldPosition="0">
        <references count="3">
          <reference field="1" count="1" selected="0">
            <x v="1"/>
          </reference>
          <reference field="2" count="1" selected="0">
            <x v="9"/>
          </reference>
          <reference field="4" count="1">
            <x v="4"/>
          </reference>
        </references>
      </pivotArea>
    </format>
    <format dxfId="76">
      <pivotArea fieldPosition="0">
        <references count="3">
          <reference field="1" count="1" selected="0">
            <x v="1"/>
          </reference>
          <reference field="2" count="1" selected="0">
            <x v="9"/>
          </reference>
          <reference field="4" count="1">
            <x v="4"/>
          </reference>
        </references>
      </pivotArea>
    </format>
    <format dxfId="77">
      <pivotArea fieldPosition="0">
        <references count="2">
          <reference field="1" count="1" selected="0">
            <x v="1"/>
          </reference>
          <reference field="2" count="1">
            <x v="9"/>
          </reference>
        </references>
      </pivotArea>
    </format>
    <format dxfId="78">
      <pivotArea fieldPosition="0">
        <references count="2">
          <reference field="1" count="1" selected="0">
            <x v="1"/>
          </reference>
          <reference field="2" count="1">
            <x v="9"/>
          </reference>
        </references>
      </pivotArea>
    </format>
    <format dxfId="79">
      <pivotArea fieldPosition="0">
        <references count="4">
          <reference field="1" count="1" selected="0">
            <x v="1"/>
          </reference>
          <reference field="2" count="1" selected="0">
            <x v="8"/>
          </reference>
          <reference field="4" count="1" selected="0">
            <x v="4"/>
          </reference>
          <reference field="5" count="1">
            <x v="24"/>
          </reference>
        </references>
      </pivotArea>
    </format>
    <format dxfId="80">
      <pivotArea fieldPosition="0">
        <references count="3">
          <reference field="1" count="1" selected="0">
            <x v="1"/>
          </reference>
          <reference field="2" count="1" selected="0">
            <x v="8"/>
          </reference>
          <reference field="4" count="1">
            <x v="4"/>
          </reference>
        </references>
      </pivotArea>
    </format>
    <format dxfId="81">
      <pivotArea fieldPosition="0">
        <references count="2">
          <reference field="1" count="1" selected="0">
            <x v="1"/>
          </reference>
          <reference field="2" count="1">
            <x v="8"/>
          </reference>
        </references>
      </pivotArea>
    </format>
    <format dxfId="82">
      <pivotArea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83">
      <pivotArea fieldPosition="0">
        <references count="3">
          <reference field="1" count="1" selected="0">
            <x v="1"/>
          </reference>
          <reference field="2" count="1" selected="0">
            <x v="7"/>
          </reference>
          <reference field="4" count="1">
            <x v="4"/>
          </reference>
        </references>
      </pivotArea>
    </format>
    <format dxfId="84">
      <pivotArea fieldPosition="0">
        <references count="2">
          <reference field="1" count="1" selected="0">
            <x v="1"/>
          </reference>
          <reference field="2" count="1">
            <x v="7"/>
          </reference>
        </references>
      </pivotArea>
    </format>
    <format dxfId="85">
      <pivotArea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4" count="1" selected="0">
            <x v="4"/>
          </reference>
          <reference field="5" count="1">
            <x v="22"/>
          </reference>
        </references>
      </pivotArea>
    </format>
    <format dxfId="86">
      <pivotArea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4" count="1">
            <x v="4"/>
          </reference>
        </references>
      </pivotArea>
    </format>
    <format dxfId="87">
      <pivotArea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4" count="1">
            <x v="4"/>
          </reference>
        </references>
      </pivotArea>
    </format>
    <format dxfId="88">
      <pivotArea fieldPosition="0">
        <references count="2">
          <reference field="1" count="1" selected="0">
            <x v="1"/>
          </reference>
          <reference field="2" count="1">
            <x v="6"/>
          </reference>
        </references>
      </pivotArea>
    </format>
    <format dxfId="89">
      <pivotArea fieldPosition="0">
        <references count="2">
          <reference field="1" count="1" selected="0">
            <x v="1"/>
          </reference>
          <reference field="2" count="1">
            <x v="6"/>
          </reference>
        </references>
      </pivotArea>
    </format>
    <format dxfId="90">
      <pivotArea fieldPosition="0">
        <references count="2">
          <reference field="1" count="1" selected="0">
            <x v="1"/>
          </reference>
          <reference field="2" count="1">
            <x v="6"/>
          </reference>
        </references>
      </pivotArea>
    </format>
    <format dxfId="91">
      <pivotArea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4" count="1">
            <x v="4"/>
          </reference>
        </references>
      </pivotArea>
    </format>
    <format dxfId="92">
      <pivotArea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4" count="1" selected="0">
            <x v="4"/>
          </reference>
          <reference field="5" count="1">
            <x v="22"/>
          </reference>
        </references>
      </pivotArea>
    </format>
    <format dxfId="93">
      <pivotArea fieldPosition="0">
        <references count="2">
          <reference field="1" count="1" selected="0">
            <x v="1"/>
          </reference>
          <reference field="2" count="1">
            <x v="7"/>
          </reference>
        </references>
      </pivotArea>
    </format>
    <format dxfId="94">
      <pivotArea fieldPosition="0">
        <references count="3">
          <reference field="1" count="1" selected="0">
            <x v="1"/>
          </reference>
          <reference field="2" count="1" selected="0">
            <x v="7"/>
          </reference>
          <reference field="4" count="1">
            <x v="4"/>
          </reference>
        </references>
      </pivotArea>
    </format>
    <format dxfId="95">
      <pivotArea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96">
      <pivotArea fieldPosition="0">
        <references count="2">
          <reference field="1" count="1" selected="0">
            <x v="1"/>
          </reference>
          <reference field="2" count="1">
            <x v="8"/>
          </reference>
        </references>
      </pivotArea>
    </format>
    <format dxfId="97">
      <pivotArea fieldPosition="0">
        <references count="3">
          <reference field="1" count="1" selected="0">
            <x v="1"/>
          </reference>
          <reference field="2" count="1" selected="0">
            <x v="8"/>
          </reference>
          <reference field="4" count="1">
            <x v="4"/>
          </reference>
        </references>
      </pivotArea>
    </format>
    <format dxfId="98">
      <pivotArea fieldPosition="0">
        <references count="4">
          <reference field="1" count="1" selected="0">
            <x v="1"/>
          </reference>
          <reference field="2" count="1" selected="0">
            <x v="8"/>
          </reference>
          <reference field="4" count="1" selected="0">
            <x v="4"/>
          </reference>
          <reference field="5" count="1">
            <x v="24"/>
          </reference>
        </references>
      </pivotArea>
    </format>
    <format dxfId="99">
      <pivotArea fieldPosition="0">
        <references count="2">
          <reference field="1" count="1" selected="0">
            <x v="1"/>
          </reference>
          <reference field="2" count="1">
            <x v="9"/>
          </reference>
        </references>
      </pivotArea>
    </format>
    <format dxfId="100">
      <pivotArea fieldPosition="0">
        <references count="3">
          <reference field="1" count="1" selected="0">
            <x v="1"/>
          </reference>
          <reference field="2" count="1" selected="0">
            <x v="9"/>
          </reference>
          <reference field="4" count="1">
            <x v="4"/>
          </reference>
        </references>
      </pivotArea>
    </format>
    <format dxfId="101">
      <pivotArea fieldPosition="0">
        <references count="4">
          <reference field="1" count="1" selected="0">
            <x v="1"/>
          </reference>
          <reference field="2" count="1" selected="0">
            <x v="9"/>
          </reference>
          <reference field="4" count="1" selected="0">
            <x v="4"/>
          </reference>
          <reference field="5" count="1">
            <x v="25"/>
          </reference>
        </references>
      </pivotArea>
    </format>
    <format dxfId="102">
      <pivotArea fieldPosition="0">
        <references count="2">
          <reference field="1" count="1" selected="0">
            <x v="1"/>
          </reference>
          <reference field="2" count="1">
            <x v="10"/>
          </reference>
        </references>
      </pivotArea>
    </format>
    <format dxfId="103">
      <pivotArea fieldPosition="0">
        <references count="3">
          <reference field="1" count="1" selected="0">
            <x v="1"/>
          </reference>
          <reference field="2" count="1" selected="0">
            <x v="10"/>
          </reference>
          <reference field="4" count="1">
            <x v="4"/>
          </reference>
        </references>
      </pivotArea>
    </format>
    <format dxfId="104">
      <pivotArea fieldPosition="0">
        <references count="4">
          <reference field="1" count="1" selected="0">
            <x v="1"/>
          </reference>
          <reference field="2" count="1" selected="0">
            <x v="10"/>
          </reference>
          <reference field="4" count="1" selected="0">
            <x v="4"/>
          </reference>
          <reference field="5" count="1">
            <x v="7"/>
          </reference>
        </references>
      </pivotArea>
    </format>
    <format dxfId="105">
      <pivotArea dataOnly="0" labelOnly="1" fieldPosition="0">
        <references count="2">
          <reference field="1" count="1" selected="0">
            <x v="1"/>
          </reference>
          <reference field="2" count="5">
            <x v="6"/>
            <x v="7"/>
            <x v="8"/>
            <x v="9"/>
            <x v="10"/>
          </reference>
        </references>
      </pivotArea>
    </format>
    <format dxfId="106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4" count="1">
            <x v="4"/>
          </reference>
        </references>
      </pivotArea>
    </format>
    <format dxfId="107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4" count="1" selected="0">
            <x v="4"/>
          </reference>
          <reference field="5" count="5">
            <x v="7"/>
            <x v="22"/>
            <x v="23"/>
            <x v="24"/>
            <x v="25"/>
          </reference>
        </references>
      </pivotArea>
    </format>
    <format dxfId="108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09">
      <pivotArea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2"/>
          </reference>
          <reference field="5" count="2">
            <x v="11"/>
            <x v="16"/>
          </reference>
        </references>
      </pivotArea>
    </format>
    <format dxfId="110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3"/>
          </reference>
        </references>
      </pivotArea>
    </format>
    <format dxfId="111">
      <pivotArea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3"/>
          </reference>
          <reference field="5" count="2">
            <x v="29"/>
            <x v="36"/>
          </reference>
        </references>
      </pivotArea>
    </format>
    <format dxfId="112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3"/>
          </reference>
        </references>
      </pivotArea>
    </format>
    <format dxfId="113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3"/>
          </reference>
        </references>
      </pivotArea>
    </format>
    <format dxfId="114">
      <pivotArea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2"/>
          </reference>
          <reference field="5" count="2">
            <x v="11"/>
            <x v="16"/>
          </reference>
        </references>
      </pivotArea>
    </format>
    <format dxfId="115">
      <pivotArea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2"/>
          </reference>
          <reference field="5" count="2">
            <x v="11"/>
            <x v="16"/>
          </reference>
        </references>
      </pivotArea>
    </format>
    <format dxfId="116">
      <pivotArea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2"/>
          </reference>
          <reference field="5" count="2">
            <x v="11"/>
            <x v="16"/>
          </reference>
        </references>
      </pivotArea>
    </format>
    <format dxfId="117">
      <pivotArea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2"/>
          </reference>
          <reference field="5" count="1">
            <x v="11"/>
          </reference>
        </references>
      </pivotArea>
    </format>
    <format dxfId="118">
      <pivotArea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2"/>
          </reference>
          <reference field="5" count="1">
            <x v="11"/>
          </reference>
        </references>
      </pivotArea>
    </format>
    <format dxfId="119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20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21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22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23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24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25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26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27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28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29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30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31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32">
      <pivotArea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2"/>
          </reference>
          <reference field="5" count="2">
            <x v="11"/>
            <x v="16"/>
          </reference>
        </references>
      </pivotArea>
    </format>
    <format dxfId="133">
      <pivotArea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1">
            <x v="3"/>
          </reference>
        </references>
      </pivotArea>
    </format>
    <format dxfId="134">
      <pivotArea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3"/>
          </reference>
          <reference field="5" count="2">
            <x v="29"/>
            <x v="36"/>
          </reference>
        </references>
      </pivotArea>
    </format>
    <format dxfId="135">
      <pivotArea dataOnly="0" labelOnly="1"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2">
            <x v="2"/>
            <x v="3"/>
          </reference>
        </references>
      </pivotArea>
    </format>
    <format dxfId="136">
      <pivotArea dataOnly="0" labelOnly="1"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 selected="0">
            <x v="2"/>
          </reference>
          <reference field="5" count="4">
            <x v="11"/>
            <x v="16"/>
            <x v="29"/>
            <x v="36"/>
          </reference>
        </references>
      </pivotArea>
    </format>
    <format dxfId="137">
      <pivotArea fieldPosition="0">
        <references count="4">
          <reference field="1" count="1" selected="0">
            <x v="5"/>
          </reference>
          <reference field="2" count="1" selected="0">
            <x v="4"/>
          </reference>
          <reference field="4" count="1" selected="0">
            <x v="2"/>
          </reference>
          <reference field="5" count="2">
            <x v="11"/>
            <x v="16"/>
          </reference>
        </references>
      </pivotArea>
    </format>
    <format dxfId="138">
      <pivotArea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1" selected="0">
            <x v="2"/>
          </reference>
          <reference field="5" count="2">
            <x v="11"/>
            <x v="18"/>
          </reference>
        </references>
      </pivotArea>
    </format>
    <format dxfId="139">
      <pivotArea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1" selected="0">
            <x v="2"/>
          </reference>
          <reference field="5" count="2">
            <x v="11"/>
            <x v="18"/>
          </reference>
        </references>
      </pivotArea>
    </format>
    <format dxfId="140">
      <pivotArea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1" selected="0">
            <x v="2"/>
          </reference>
          <reference field="5" count="2">
            <x v="11"/>
            <x v="18"/>
          </reference>
        </references>
      </pivotArea>
    </format>
    <format dxfId="141">
      <pivotArea dataOnly="0" labelOnly="1"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1" selected="0">
            <x v="2"/>
          </reference>
          <reference field="5" count="12">
            <x v="11"/>
            <x v="18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142">
      <pivotArea fieldPosition="0">
        <references count="4">
          <reference field="1" count="1" selected="0">
            <x v="5"/>
          </reference>
          <reference field="2" count="1" selected="0">
            <x v="4"/>
          </reference>
          <reference field="4" count="1" selected="0">
            <x v="2"/>
          </reference>
          <reference field="5" count="2">
            <x v="11"/>
            <x v="16"/>
          </reference>
        </references>
      </pivotArea>
    </format>
    <format dxfId="143">
      <pivotArea dataOnly="0" labelOnly="1" fieldPosition="0">
        <references count="4">
          <reference field="1" count="1" selected="0">
            <x v="5"/>
          </reference>
          <reference field="2" count="1" selected="0">
            <x v="4"/>
          </reference>
          <reference field="4" count="1" selected="0">
            <x v="2"/>
          </reference>
          <reference field="5" count="4">
            <x v="11"/>
            <x v="16"/>
            <x v="29"/>
            <x v="36"/>
          </reference>
        </references>
      </pivotArea>
    </format>
    <format dxfId="144">
      <pivotArea fieldPosition="0">
        <references count="3">
          <reference field="1" count="1" selected="0">
            <x v="5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45">
      <pivotArea fieldPosition="0">
        <references count="4">
          <reference field="1" count="1" selected="0">
            <x v="5"/>
          </reference>
          <reference field="2" count="1" selected="0">
            <x v="4"/>
          </reference>
          <reference field="4" count="1" selected="0">
            <x v="2"/>
          </reference>
          <reference field="5" count="2">
            <x v="15"/>
            <x v="16"/>
          </reference>
        </references>
      </pivotArea>
    </format>
    <format dxfId="146">
      <pivotArea fieldPosition="0">
        <references count="3">
          <reference field="1" count="1" selected="0">
            <x v="5"/>
          </reference>
          <reference field="2" count="1" selected="0">
            <x v="4"/>
          </reference>
          <reference field="4" count="1">
            <x v="3"/>
          </reference>
        </references>
      </pivotArea>
    </format>
    <format dxfId="147">
      <pivotArea fieldPosition="0">
        <references count="4">
          <reference field="1" count="1" selected="0">
            <x v="5"/>
          </reference>
          <reference field="2" count="1" selected="0">
            <x v="4"/>
          </reference>
          <reference field="4" count="1" selected="0">
            <x v="3"/>
          </reference>
          <reference field="5" count="2">
            <x v="29"/>
            <x v="36"/>
          </reference>
        </references>
      </pivotArea>
    </format>
    <format dxfId="148">
      <pivotArea dataOnly="0" labelOnly="1" fieldPosition="0">
        <references count="3">
          <reference field="1" count="1" selected="0">
            <x v="5"/>
          </reference>
          <reference field="2" count="1" selected="0">
            <x v="4"/>
          </reference>
          <reference field="4" count="2">
            <x v="2"/>
            <x v="3"/>
          </reference>
        </references>
      </pivotArea>
    </format>
    <format dxfId="149">
      <pivotArea fieldPosition="0">
        <references count="4">
          <reference field="1" count="1" selected="0">
            <x v="5"/>
          </reference>
          <reference field="2" count="1" selected="0">
            <x v="4"/>
          </reference>
          <reference field="4" count="1" selected="0">
            <x v="3"/>
          </reference>
          <reference field="5" count="2">
            <x v="29"/>
            <x v="36"/>
          </reference>
        </references>
      </pivotArea>
    </format>
    <format dxfId="150">
      <pivotArea fieldPosition="0">
        <references count="4">
          <reference field="1" count="1" selected="0">
            <x v="5"/>
          </reference>
          <reference field="2" count="1" selected="0">
            <x v="4"/>
          </reference>
          <reference field="4" count="1" selected="0">
            <x v="3"/>
          </reference>
          <reference field="5" count="2">
            <x v="29"/>
            <x v="36"/>
          </reference>
        </references>
      </pivotArea>
    </format>
    <format dxfId="151">
      <pivotArea fieldPosition="0">
        <references count="3">
          <reference field="1" count="1" selected="0">
            <x v="5"/>
          </reference>
          <reference field="2" count="1" selected="0">
            <x v="4"/>
          </reference>
          <reference field="4" count="1">
            <x v="3"/>
          </reference>
        </references>
      </pivotArea>
    </format>
    <format dxfId="152">
      <pivotArea fieldPosition="0">
        <references count="3">
          <reference field="1" count="1" selected="0">
            <x v="5"/>
          </reference>
          <reference field="2" count="1" selected="0">
            <x v="4"/>
          </reference>
          <reference field="4" count="1">
            <x v="3"/>
          </reference>
        </references>
      </pivotArea>
    </format>
    <format dxfId="153">
      <pivotArea fieldPosition="0">
        <references count="4">
          <reference field="1" count="1" selected="0">
            <x v="5"/>
          </reference>
          <reference field="2" count="1" selected="0">
            <x v="4"/>
          </reference>
          <reference field="4" count="1" selected="0">
            <x v="2"/>
          </reference>
          <reference field="5" count="2">
            <x v="15"/>
            <x v="16"/>
          </reference>
        </references>
      </pivotArea>
    </format>
    <format dxfId="154">
      <pivotArea fieldPosition="0">
        <references count="3">
          <reference field="1" count="1" selected="0">
            <x v="5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55">
      <pivotArea fieldPosition="0">
        <references count="3">
          <reference field="1" count="1" selected="0">
            <x v="5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56">
      <pivotArea fieldPosition="0">
        <references count="3">
          <reference field="1" count="1" selected="0">
            <x v="5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57">
      <pivotArea fieldPosition="0">
        <references count="3">
          <reference field="1" count="1" selected="0">
            <x v="5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158">
      <pivotArea fieldPosition="0">
        <references count="2">
          <reference field="1" count="1" selected="0">
            <x v="4"/>
          </reference>
          <reference field="2" count="1">
            <x v="6"/>
          </reference>
        </references>
      </pivotArea>
    </format>
    <format dxfId="159">
      <pivotArea fieldPosition="0">
        <references count="3">
          <reference field="1" count="1" selected="0">
            <x v="4"/>
          </reference>
          <reference field="2" count="1" selected="0">
            <x v="6"/>
          </reference>
          <reference field="4" count="1">
            <x v="4"/>
          </reference>
        </references>
      </pivotArea>
    </format>
    <format dxfId="160">
      <pivotArea fieldPosition="0">
        <references count="4">
          <reference field="1" count="1" selected="0">
            <x v="4"/>
          </reference>
          <reference field="2" count="1" selected="0">
            <x v="6"/>
          </reference>
          <reference field="4" count="1" selected="0">
            <x v="4"/>
          </reference>
          <reference field="5" count="1">
            <x v="22"/>
          </reference>
        </references>
      </pivotArea>
    </format>
    <format dxfId="161">
      <pivotArea fieldPosition="0">
        <references count="2">
          <reference field="1" count="1" selected="0">
            <x v="4"/>
          </reference>
          <reference field="2" count="1">
            <x v="7"/>
          </reference>
        </references>
      </pivotArea>
    </format>
    <format dxfId="162">
      <pivotArea fieldPosition="0">
        <references count="4">
          <reference field="1" count="1" selected="0">
            <x v="4"/>
          </reference>
          <reference field="2" count="1" selected="0">
            <x v="7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163">
      <pivotArea fieldPosition="0">
        <references count="2">
          <reference field="1" count="1" selected="0">
            <x v="4"/>
          </reference>
          <reference field="2" count="1">
            <x v="8"/>
          </reference>
        </references>
      </pivotArea>
    </format>
    <format dxfId="164">
      <pivotArea fieldPosition="0">
        <references count="3">
          <reference field="1" count="1" selected="0">
            <x v="4"/>
          </reference>
          <reference field="2" count="1" selected="0">
            <x v="8"/>
          </reference>
          <reference field="4" count="1">
            <x v="4"/>
          </reference>
        </references>
      </pivotArea>
    </format>
    <format dxfId="165">
      <pivotArea fieldPosition="0">
        <references count="4">
          <reference field="1" count="1" selected="0">
            <x v="4"/>
          </reference>
          <reference field="2" count="1" selected="0">
            <x v="8"/>
          </reference>
          <reference field="4" count="1" selected="0">
            <x v="4"/>
          </reference>
          <reference field="5" count="1">
            <x v="24"/>
          </reference>
        </references>
      </pivotArea>
    </format>
    <format dxfId="166">
      <pivotArea fieldPosition="0">
        <references count="2">
          <reference field="1" count="1" selected="0">
            <x v="4"/>
          </reference>
          <reference field="2" count="1">
            <x v="9"/>
          </reference>
        </references>
      </pivotArea>
    </format>
    <format dxfId="167">
      <pivotArea fieldPosition="0">
        <references count="4">
          <reference field="1" count="1" selected="0">
            <x v="4"/>
          </reference>
          <reference field="2" count="1" selected="0">
            <x v="9"/>
          </reference>
          <reference field="4" count="1" selected="0">
            <x v="4"/>
          </reference>
          <reference field="5" count="1">
            <x v="25"/>
          </reference>
        </references>
      </pivotArea>
    </format>
    <format dxfId="168">
      <pivotArea fieldPosition="0">
        <references count="2">
          <reference field="1" count="1" selected="0">
            <x v="4"/>
          </reference>
          <reference field="2" count="1">
            <x v="10"/>
          </reference>
        </references>
      </pivotArea>
    </format>
    <format dxfId="169">
      <pivotArea fieldPosition="0">
        <references count="4">
          <reference field="1" count="1" selected="0">
            <x v="4"/>
          </reference>
          <reference field="2" count="1" selected="0">
            <x v="10"/>
          </reference>
          <reference field="4" count="1" selected="0">
            <x v="4"/>
          </reference>
          <reference field="5" count="1">
            <x v="7"/>
          </reference>
        </references>
      </pivotArea>
    </format>
    <format dxfId="170">
      <pivotArea dataOnly="0" labelOnly="1" fieldPosition="0">
        <references count="2">
          <reference field="1" count="1" selected="0">
            <x v="4"/>
          </reference>
          <reference field="2" count="5">
            <x v="6"/>
            <x v="7"/>
            <x v="8"/>
            <x v="9"/>
            <x v="10"/>
          </reference>
        </references>
      </pivotArea>
    </format>
    <format dxfId="171">
      <pivotArea fieldPosition="0">
        <references count="4">
          <reference field="1" count="1" selected="0">
            <x v="4"/>
          </reference>
          <reference field="2" count="1" selected="0">
            <x v="10"/>
          </reference>
          <reference field="4" count="1" selected="0">
            <x v="4"/>
          </reference>
          <reference field="5" count="1">
            <x v="7"/>
          </reference>
        </references>
      </pivotArea>
    </format>
    <format dxfId="172">
      <pivotArea fieldPosition="0">
        <references count="4">
          <reference field="1" count="1" selected="0">
            <x v="4"/>
          </reference>
          <reference field="2" count="1" selected="0">
            <x v="10"/>
          </reference>
          <reference field="4" count="1" selected="0">
            <x v="4"/>
          </reference>
          <reference field="5" count="1">
            <x v="7"/>
          </reference>
        </references>
      </pivotArea>
    </format>
    <format dxfId="173">
      <pivotArea fieldPosition="0">
        <references count="4">
          <reference field="1" count="1" selected="0">
            <x v="4"/>
          </reference>
          <reference field="2" count="1" selected="0">
            <x v="10"/>
          </reference>
          <reference field="4" count="1" selected="0">
            <x v="4"/>
          </reference>
          <reference field="5" count="1">
            <x v="7"/>
          </reference>
        </references>
      </pivotArea>
    </format>
    <format dxfId="174">
      <pivotArea fieldPosition="0">
        <references count="4">
          <reference field="1" count="1" selected="0">
            <x v="4"/>
          </reference>
          <reference field="2" count="1" selected="0">
            <x v="10"/>
          </reference>
          <reference field="4" count="1" selected="0">
            <x v="4"/>
          </reference>
          <reference field="5" count="1">
            <x v="7"/>
          </reference>
        </references>
      </pivotArea>
    </format>
    <format dxfId="175">
      <pivotArea fieldPosition="0">
        <references count="2">
          <reference field="1" count="1" selected="0">
            <x v="4"/>
          </reference>
          <reference field="2" count="1">
            <x v="10"/>
          </reference>
        </references>
      </pivotArea>
    </format>
    <format dxfId="176">
      <pivotArea fieldPosition="0">
        <references count="2">
          <reference field="1" count="1" selected="0">
            <x v="4"/>
          </reference>
          <reference field="2" count="1">
            <x v="10"/>
          </reference>
        </references>
      </pivotArea>
    </format>
    <format dxfId="177">
      <pivotArea fieldPosition="0">
        <references count="2">
          <reference field="1" count="1" selected="0">
            <x v="4"/>
          </reference>
          <reference field="2" count="1">
            <x v="10"/>
          </reference>
        </references>
      </pivotArea>
    </format>
    <format dxfId="178">
      <pivotArea fieldPosition="0">
        <references count="2">
          <reference field="1" count="1" selected="0">
            <x v="4"/>
          </reference>
          <reference field="2" count="1">
            <x v="10"/>
          </reference>
        </references>
      </pivotArea>
    </format>
    <format dxfId="179">
      <pivotArea fieldPosition="0">
        <references count="4">
          <reference field="1" count="1" selected="0">
            <x v="4"/>
          </reference>
          <reference field="2" count="1" selected="0">
            <x v="9"/>
          </reference>
          <reference field="4" count="1" selected="0">
            <x v="4"/>
          </reference>
          <reference field="5" count="1">
            <x v="25"/>
          </reference>
        </references>
      </pivotArea>
    </format>
    <format dxfId="180">
      <pivotArea fieldPosition="0">
        <references count="4">
          <reference field="1" count="1" selected="0">
            <x v="4"/>
          </reference>
          <reference field="2" count="1" selected="0">
            <x v="9"/>
          </reference>
          <reference field="4" count="1" selected="0">
            <x v="4"/>
          </reference>
          <reference field="5" count="1">
            <x v="25"/>
          </reference>
        </references>
      </pivotArea>
    </format>
    <format dxfId="181">
      <pivotArea fieldPosition="0">
        <references count="4">
          <reference field="1" count="1" selected="0">
            <x v="4"/>
          </reference>
          <reference field="2" count="1" selected="0">
            <x v="9"/>
          </reference>
          <reference field="4" count="1" selected="0">
            <x v="4"/>
          </reference>
          <reference field="5" count="1">
            <x v="25"/>
          </reference>
        </references>
      </pivotArea>
    </format>
    <format dxfId="182">
      <pivotArea fieldPosition="0">
        <references count="4">
          <reference field="1" count="1" selected="0">
            <x v="4"/>
          </reference>
          <reference field="2" count="1" selected="0">
            <x v="9"/>
          </reference>
          <reference field="4" count="1" selected="0">
            <x v="4"/>
          </reference>
          <reference field="5" count="1">
            <x v="25"/>
          </reference>
        </references>
      </pivotArea>
    </format>
    <format dxfId="183">
      <pivotArea fieldPosition="0">
        <references count="2">
          <reference field="1" count="1" selected="0">
            <x v="4"/>
          </reference>
          <reference field="2" count="1">
            <x v="9"/>
          </reference>
        </references>
      </pivotArea>
    </format>
    <format dxfId="184">
      <pivotArea fieldPosition="0">
        <references count="2">
          <reference field="1" count="1" selected="0">
            <x v="4"/>
          </reference>
          <reference field="2" count="1">
            <x v="9"/>
          </reference>
        </references>
      </pivotArea>
    </format>
    <format dxfId="185">
      <pivotArea fieldPosition="0">
        <references count="2">
          <reference field="1" count="1" selected="0">
            <x v="4"/>
          </reference>
          <reference field="2" count="1">
            <x v="9"/>
          </reference>
        </references>
      </pivotArea>
    </format>
    <format dxfId="186">
      <pivotArea fieldPosition="0">
        <references count="2">
          <reference field="1" count="1" selected="0">
            <x v="4"/>
          </reference>
          <reference field="2" count="1">
            <x v="9"/>
          </reference>
        </references>
      </pivotArea>
    </format>
    <format dxfId="187">
      <pivotArea fieldPosition="0">
        <references count="4">
          <reference field="1" count="1" selected="0">
            <x v="4"/>
          </reference>
          <reference field="2" count="1" selected="0">
            <x v="8"/>
          </reference>
          <reference field="4" count="1" selected="0">
            <x v="4"/>
          </reference>
          <reference field="5" count="1">
            <x v="24"/>
          </reference>
        </references>
      </pivotArea>
    </format>
    <format dxfId="188">
      <pivotArea fieldPosition="0">
        <references count="4">
          <reference field="1" count="1" selected="0">
            <x v="4"/>
          </reference>
          <reference field="2" count="1" selected="0">
            <x v="8"/>
          </reference>
          <reference field="4" count="1" selected="0">
            <x v="4"/>
          </reference>
          <reference field="5" count="1">
            <x v="24"/>
          </reference>
        </references>
      </pivotArea>
    </format>
    <format dxfId="189">
      <pivotArea fieldPosition="0">
        <references count="4">
          <reference field="1" count="1" selected="0">
            <x v="4"/>
          </reference>
          <reference field="2" count="1" selected="0">
            <x v="8"/>
          </reference>
          <reference field="4" count="1" selected="0">
            <x v="4"/>
          </reference>
          <reference field="5" count="1">
            <x v="24"/>
          </reference>
        </references>
      </pivotArea>
    </format>
    <format dxfId="190">
      <pivotArea fieldPosition="0">
        <references count="4">
          <reference field="1" count="1" selected="0">
            <x v="4"/>
          </reference>
          <reference field="2" count="1" selected="0">
            <x v="8"/>
          </reference>
          <reference field="4" count="1" selected="0">
            <x v="4"/>
          </reference>
          <reference field="5" count="1">
            <x v="24"/>
          </reference>
        </references>
      </pivotArea>
    </format>
    <format dxfId="191">
      <pivotArea fieldPosition="0">
        <references count="3">
          <reference field="1" count="1" selected="0">
            <x v="4"/>
          </reference>
          <reference field="2" count="1" selected="0">
            <x v="8"/>
          </reference>
          <reference field="4" count="1">
            <x v="4"/>
          </reference>
        </references>
      </pivotArea>
    </format>
    <format dxfId="192">
      <pivotArea fieldPosition="0">
        <references count="3">
          <reference field="1" count="1" selected="0">
            <x v="4"/>
          </reference>
          <reference field="2" count="1" selected="0">
            <x v="8"/>
          </reference>
          <reference field="4" count="1">
            <x v="4"/>
          </reference>
        </references>
      </pivotArea>
    </format>
    <format dxfId="193">
      <pivotArea fieldPosition="0">
        <references count="3">
          <reference field="1" count="1" selected="0">
            <x v="4"/>
          </reference>
          <reference field="2" count="1" selected="0">
            <x v="8"/>
          </reference>
          <reference field="4" count="1">
            <x v="4"/>
          </reference>
        </references>
      </pivotArea>
    </format>
    <format dxfId="194">
      <pivotArea fieldPosition="0">
        <references count="3">
          <reference field="1" count="1" selected="0">
            <x v="4"/>
          </reference>
          <reference field="2" count="1" selected="0">
            <x v="8"/>
          </reference>
          <reference field="4" count="1">
            <x v="4"/>
          </reference>
        </references>
      </pivotArea>
    </format>
    <format dxfId="195">
      <pivotArea fieldPosition="0">
        <references count="2">
          <reference field="1" count="1" selected="0">
            <x v="4"/>
          </reference>
          <reference field="2" count="1">
            <x v="8"/>
          </reference>
        </references>
      </pivotArea>
    </format>
    <format dxfId="196">
      <pivotArea fieldPosition="0">
        <references count="2">
          <reference field="1" count="1" selected="0">
            <x v="4"/>
          </reference>
          <reference field="2" count="1">
            <x v="8"/>
          </reference>
        </references>
      </pivotArea>
    </format>
    <format dxfId="197">
      <pivotArea fieldPosition="0">
        <references count="2">
          <reference field="1" count="1" selected="0">
            <x v="4"/>
          </reference>
          <reference field="2" count="1">
            <x v="8"/>
          </reference>
        </references>
      </pivotArea>
    </format>
    <format dxfId="198">
      <pivotArea fieldPosition="0">
        <references count="2">
          <reference field="1" count="1" selected="0">
            <x v="4"/>
          </reference>
          <reference field="2" count="1">
            <x v="8"/>
          </reference>
        </references>
      </pivotArea>
    </format>
    <format dxfId="199">
      <pivotArea fieldPosition="0">
        <references count="4">
          <reference field="1" count="1" selected="0">
            <x v="4"/>
          </reference>
          <reference field="2" count="1" selected="0">
            <x v="7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200">
      <pivotArea fieldPosition="0">
        <references count="4">
          <reference field="1" count="1" selected="0">
            <x v="4"/>
          </reference>
          <reference field="2" count="1" selected="0">
            <x v="7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201">
      <pivotArea fieldPosition="0">
        <references count="4">
          <reference field="1" count="1" selected="0">
            <x v="4"/>
          </reference>
          <reference field="2" count="1" selected="0">
            <x v="7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202">
      <pivotArea fieldPosition="0">
        <references count="4">
          <reference field="1" count="1" selected="0">
            <x v="4"/>
          </reference>
          <reference field="2" count="1" selected="0">
            <x v="7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203">
      <pivotArea fieldPosition="0">
        <references count="2">
          <reference field="1" count="1" selected="0">
            <x v="4"/>
          </reference>
          <reference field="2" count="1">
            <x v="7"/>
          </reference>
        </references>
      </pivotArea>
    </format>
    <format dxfId="204">
      <pivotArea fieldPosition="0">
        <references count="2">
          <reference field="1" count="1" selected="0">
            <x v="4"/>
          </reference>
          <reference field="2" count="1">
            <x v="7"/>
          </reference>
        </references>
      </pivotArea>
    </format>
    <format dxfId="205">
      <pivotArea fieldPosition="0">
        <references count="2">
          <reference field="1" count="1" selected="0">
            <x v="4"/>
          </reference>
          <reference field="2" count="1">
            <x v="7"/>
          </reference>
        </references>
      </pivotArea>
    </format>
    <format dxfId="206">
      <pivotArea fieldPosition="0">
        <references count="2">
          <reference field="1" count="1" selected="0">
            <x v="4"/>
          </reference>
          <reference field="2" count="1">
            <x v="7"/>
          </reference>
        </references>
      </pivotArea>
    </format>
    <format dxfId="207">
      <pivotArea fieldPosition="0">
        <references count="4">
          <reference field="1" count="1" selected="0">
            <x v="4"/>
          </reference>
          <reference field="2" count="1" selected="0">
            <x v="6"/>
          </reference>
          <reference field="4" count="1" selected="0">
            <x v="4"/>
          </reference>
          <reference field="5" count="1">
            <x v="22"/>
          </reference>
        </references>
      </pivotArea>
    </format>
    <format dxfId="208">
      <pivotArea fieldPosition="0">
        <references count="4">
          <reference field="1" count="1" selected="0">
            <x v="4"/>
          </reference>
          <reference field="2" count="1" selected="0">
            <x v="6"/>
          </reference>
          <reference field="4" count="1" selected="0">
            <x v="4"/>
          </reference>
          <reference field="5" count="1">
            <x v="22"/>
          </reference>
        </references>
      </pivotArea>
    </format>
    <format dxfId="209">
      <pivotArea fieldPosition="0">
        <references count="4">
          <reference field="1" count="1" selected="0">
            <x v="4"/>
          </reference>
          <reference field="2" count="1" selected="0">
            <x v="6"/>
          </reference>
          <reference field="4" count="1" selected="0">
            <x v="4"/>
          </reference>
          <reference field="5" count="1">
            <x v="22"/>
          </reference>
        </references>
      </pivotArea>
    </format>
    <format dxfId="210">
      <pivotArea fieldPosition="0">
        <references count="4">
          <reference field="1" count="1" selected="0">
            <x v="4"/>
          </reference>
          <reference field="2" count="1" selected="0">
            <x v="6"/>
          </reference>
          <reference field="4" count="1" selected="0">
            <x v="4"/>
          </reference>
          <reference field="5" count="1">
            <x v="22"/>
          </reference>
        </references>
      </pivotArea>
    </format>
    <format dxfId="211">
      <pivotArea fieldPosition="0">
        <references count="3">
          <reference field="1" count="1" selected="0">
            <x v="4"/>
          </reference>
          <reference field="2" count="1" selected="0">
            <x v="6"/>
          </reference>
          <reference field="4" count="1">
            <x v="4"/>
          </reference>
        </references>
      </pivotArea>
    </format>
    <format dxfId="212">
      <pivotArea fieldPosition="0">
        <references count="3">
          <reference field="1" count="1" selected="0">
            <x v="4"/>
          </reference>
          <reference field="2" count="1" selected="0">
            <x v="6"/>
          </reference>
          <reference field="4" count="1">
            <x v="4"/>
          </reference>
        </references>
      </pivotArea>
    </format>
    <format dxfId="213">
      <pivotArea fieldPosition="0">
        <references count="3">
          <reference field="1" count="1" selected="0">
            <x v="4"/>
          </reference>
          <reference field="2" count="1" selected="0">
            <x v="6"/>
          </reference>
          <reference field="4" count="1">
            <x v="4"/>
          </reference>
        </references>
      </pivotArea>
    </format>
    <format dxfId="214">
      <pivotArea fieldPosition="0">
        <references count="3">
          <reference field="1" count="1" selected="0">
            <x v="4"/>
          </reference>
          <reference field="2" count="1" selected="0">
            <x v="6"/>
          </reference>
          <reference field="4" count="1">
            <x v="4"/>
          </reference>
        </references>
      </pivotArea>
    </format>
    <format dxfId="215">
      <pivotArea fieldPosition="0">
        <references count="2">
          <reference field="1" count="1" selected="0">
            <x v="4"/>
          </reference>
          <reference field="2" count="1">
            <x v="6"/>
          </reference>
        </references>
      </pivotArea>
    </format>
    <format dxfId="216">
      <pivotArea fieldPosition="0">
        <references count="2">
          <reference field="1" count="1" selected="0">
            <x v="4"/>
          </reference>
          <reference field="2" count="1">
            <x v="6"/>
          </reference>
        </references>
      </pivotArea>
    </format>
    <format dxfId="217">
      <pivotArea fieldPosition="0">
        <references count="2">
          <reference field="1" count="1" selected="0">
            <x v="4"/>
          </reference>
          <reference field="2" count="1">
            <x v="6"/>
          </reference>
        </references>
      </pivotArea>
    </format>
    <format dxfId="218">
      <pivotArea fieldPosition="0">
        <references count="2">
          <reference field="1" count="1" selected="0">
            <x v="4"/>
          </reference>
          <reference field="2" count="1">
            <x v="6"/>
          </reference>
        </references>
      </pivotArea>
    </format>
    <format dxfId="219">
      <pivotArea fieldPosition="0">
        <references count="2">
          <reference field="1" count="1" selected="0">
            <x v="4"/>
          </reference>
          <reference field="2" count="1">
            <x v="6"/>
          </reference>
        </references>
      </pivotArea>
    </format>
    <format dxfId="220">
      <pivotArea fieldPosition="0">
        <references count="2">
          <reference field="1" count="1" selected="0">
            <x v="4"/>
          </reference>
          <reference field="2" count="1">
            <x v="6"/>
          </reference>
        </references>
      </pivotArea>
    </format>
    <format dxfId="221">
      <pivotArea fieldPosition="0">
        <references count="2">
          <reference field="1" count="1" selected="0">
            <x v="4"/>
          </reference>
          <reference field="2" count="1">
            <x v="6"/>
          </reference>
        </references>
      </pivotArea>
    </format>
    <format dxfId="222">
      <pivotArea fieldPosition="0">
        <references count="2">
          <reference field="1" count="1" selected="0">
            <x v="4"/>
          </reference>
          <reference field="2" count="1">
            <x v="6"/>
          </reference>
        </references>
      </pivotArea>
    </format>
    <format dxfId="223">
      <pivotArea fieldPosition="0">
        <references count="2">
          <reference field="1" count="1" selected="0">
            <x v="4"/>
          </reference>
          <reference field="2" count="1">
            <x v="6"/>
          </reference>
        </references>
      </pivotArea>
    </format>
    <format dxfId="224">
      <pivotArea fieldPosition="0">
        <references count="2">
          <reference field="1" count="1" selected="0">
            <x v="4"/>
          </reference>
          <reference field="2" count="1">
            <x v="6"/>
          </reference>
        </references>
      </pivotArea>
    </format>
    <format dxfId="225">
      <pivotArea dataOnly="0" fieldPosition="0">
        <references count="3">
          <reference field="2" count="5">
            <x v="6"/>
            <x v="7"/>
            <x v="8"/>
            <x v="9"/>
            <x v="10"/>
          </reference>
          <reference field="4" count="0" defaultSubtotal="1" sumSubtotal="1" countASubtotal="1" avgSubtotal="1" maxSubtotal="1" minSubtotal="1" productSubtotal="1" countSubtotal="1" stdDevSubtotal="1" stdDevPSubtotal="1" varSubtotal="1" varPSubtotal="1"/>
          <reference field="5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26">
      <pivotArea fieldPosition="0">
        <references count="2">
          <reference field="1" count="1" selected="0">
            <x v="4"/>
          </reference>
          <reference field="2" count="1">
            <x v="6"/>
          </reference>
        </references>
      </pivotArea>
    </format>
    <format dxfId="227">
      <pivotArea fieldPosition="0">
        <references count="3">
          <reference field="1" count="1" selected="0">
            <x v="4"/>
          </reference>
          <reference field="2" count="1" selected="0">
            <x v="6"/>
          </reference>
          <reference field="4" count="1">
            <x v="4"/>
          </reference>
        </references>
      </pivotArea>
    </format>
    <format dxfId="228">
      <pivotArea fieldPosition="0">
        <references count="4">
          <reference field="1" count="1" selected="0">
            <x v="4"/>
          </reference>
          <reference field="2" count="1" selected="0">
            <x v="6"/>
          </reference>
          <reference field="4" count="1" selected="0">
            <x v="4"/>
          </reference>
          <reference field="5" count="1">
            <x v="22"/>
          </reference>
        </references>
      </pivotArea>
    </format>
    <format dxfId="229">
      <pivotArea fieldPosition="0">
        <references count="2">
          <reference field="1" count="1" selected="0">
            <x v="4"/>
          </reference>
          <reference field="2" count="1">
            <x v="7"/>
          </reference>
        </references>
      </pivotArea>
    </format>
    <format dxfId="230">
      <pivotArea fieldPosition="0">
        <references count="4">
          <reference field="1" count="1" selected="0">
            <x v="4"/>
          </reference>
          <reference field="2" count="1" selected="0">
            <x v="7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231">
      <pivotArea fieldPosition="0">
        <references count="2">
          <reference field="1" count="1" selected="0">
            <x v="4"/>
          </reference>
          <reference field="2" count="1">
            <x v="8"/>
          </reference>
        </references>
      </pivotArea>
    </format>
    <format dxfId="232">
      <pivotArea fieldPosition="0">
        <references count="3">
          <reference field="1" count="1" selected="0">
            <x v="4"/>
          </reference>
          <reference field="2" count="1" selected="0">
            <x v="8"/>
          </reference>
          <reference field="4" count="1">
            <x v="4"/>
          </reference>
        </references>
      </pivotArea>
    </format>
    <format dxfId="233">
      <pivotArea fieldPosition="0">
        <references count="4">
          <reference field="1" count="1" selected="0">
            <x v="4"/>
          </reference>
          <reference field="2" count="1" selected="0">
            <x v="8"/>
          </reference>
          <reference field="4" count="1" selected="0">
            <x v="4"/>
          </reference>
          <reference field="5" count="1">
            <x v="24"/>
          </reference>
        </references>
      </pivotArea>
    </format>
    <format dxfId="234">
      <pivotArea fieldPosition="0">
        <references count="2">
          <reference field="1" count="1" selected="0">
            <x v="4"/>
          </reference>
          <reference field="2" count="1">
            <x v="9"/>
          </reference>
        </references>
      </pivotArea>
    </format>
    <format dxfId="235">
      <pivotArea fieldPosition="0">
        <references count="4">
          <reference field="1" count="1" selected="0">
            <x v="4"/>
          </reference>
          <reference field="2" count="1" selected="0">
            <x v="9"/>
          </reference>
          <reference field="4" count="1" selected="0">
            <x v="4"/>
          </reference>
          <reference field="5" count="1">
            <x v="25"/>
          </reference>
        </references>
      </pivotArea>
    </format>
    <format dxfId="236">
      <pivotArea fieldPosition="0">
        <references count="2">
          <reference field="1" count="1" selected="0">
            <x v="4"/>
          </reference>
          <reference field="2" count="1">
            <x v="10"/>
          </reference>
        </references>
      </pivotArea>
    </format>
    <format dxfId="237">
      <pivotArea fieldPosition="0">
        <references count="4">
          <reference field="1" count="1" selected="0">
            <x v="4"/>
          </reference>
          <reference field="2" count="1" selected="0">
            <x v="10"/>
          </reference>
          <reference field="4" count="1" selected="0">
            <x v="4"/>
          </reference>
          <reference field="5" count="1">
            <x v="7"/>
          </reference>
        </references>
      </pivotArea>
    </format>
    <format dxfId="238">
      <pivotArea dataOnly="0" labelOnly="1" fieldPosition="0">
        <references count="2">
          <reference field="1" count="1" selected="0">
            <x v="4"/>
          </reference>
          <reference field="2" count="5">
            <x v="6"/>
            <x v="7"/>
            <x v="8"/>
            <x v="9"/>
            <x v="10"/>
          </reference>
        </references>
      </pivotArea>
    </format>
    <format dxfId="239">
      <pivotArea dataOnly="0" labelOnly="1" fieldPosition="0">
        <references count="3">
          <reference field="1" count="1" selected="0">
            <x v="4"/>
          </reference>
          <reference field="2" count="1" selected="0">
            <x v="6"/>
          </reference>
          <reference field="4" count="1">
            <x v="4"/>
          </reference>
        </references>
      </pivotArea>
    </format>
    <format dxfId="240">
      <pivotArea dataOnly="0" labelOnly="1" fieldPosition="0">
        <references count="4">
          <reference field="1" count="1" selected="0">
            <x v="4"/>
          </reference>
          <reference field="2" count="1" selected="0">
            <x v="6"/>
          </reference>
          <reference field="4" count="1" selected="0">
            <x v="4"/>
          </reference>
          <reference field="5" count="5">
            <x v="7"/>
            <x v="22"/>
            <x v="23"/>
            <x v="24"/>
            <x v="25"/>
          </reference>
        </references>
      </pivotArea>
    </format>
    <format dxfId="241">
      <pivotArea fieldPosition="0">
        <references count="3">
          <reference field="1" count="1" selected="0">
            <x v="5"/>
          </reference>
          <reference field="2" count="1" selected="0">
            <x v="3"/>
          </reference>
          <reference field="4" count="1">
            <x v="2"/>
          </reference>
        </references>
      </pivotArea>
    </format>
    <format dxfId="242">
      <pivotArea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1" selected="0">
            <x v="2"/>
          </reference>
          <reference field="5" count="2">
            <x v="15"/>
            <x v="18"/>
          </reference>
        </references>
      </pivotArea>
    </format>
    <format dxfId="243">
      <pivotArea fieldPosition="0">
        <references count="3">
          <reference field="1" count="1" selected="0">
            <x v="5"/>
          </reference>
          <reference field="2" count="1" selected="0">
            <x v="3"/>
          </reference>
          <reference field="4" count="1">
            <x v="3"/>
          </reference>
        </references>
      </pivotArea>
    </format>
    <format dxfId="244">
      <pivotArea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1" selected="0">
            <x v="3"/>
          </reference>
          <reference field="5" count="10"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245">
      <pivotArea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1" selected="0">
            <x v="3"/>
          </reference>
          <reference field="5" count="10"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246">
      <pivotArea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1" selected="0">
            <x v="3"/>
          </reference>
          <reference field="5" count="10"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247">
      <pivotArea fieldPosition="0">
        <references count="3">
          <reference field="1" count="1" selected="0">
            <x v="5"/>
          </reference>
          <reference field="2" count="1" selected="0">
            <x v="3"/>
          </reference>
          <reference field="4" count="1">
            <x v="3"/>
          </reference>
        </references>
      </pivotArea>
    </format>
    <format dxfId="248">
      <pivotArea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1" selected="0">
            <x v="2"/>
          </reference>
          <reference field="5" count="2">
            <x v="15"/>
            <x v="18"/>
          </reference>
        </references>
      </pivotArea>
    </format>
    <format dxfId="249">
      <pivotArea fieldPosition="0">
        <references count="3">
          <reference field="1" count="1" selected="0">
            <x v="5"/>
          </reference>
          <reference field="2" count="1" selected="0">
            <x v="3"/>
          </reference>
          <reference field="4" count="1">
            <x v="2"/>
          </reference>
        </references>
      </pivotArea>
    </format>
    <format dxfId="250">
      <pivotArea fieldPosition="0">
        <references count="3">
          <reference field="1" count="1" selected="0">
            <x v="5"/>
          </reference>
          <reference field="2" count="1" selected="0">
            <x v="3"/>
          </reference>
          <reference field="4" count="1">
            <x v="2"/>
          </reference>
        </references>
      </pivotArea>
    </format>
    <format dxfId="251">
      <pivotArea fieldPosition="0">
        <references count="3">
          <reference field="1" count="1" selected="0">
            <x v="5"/>
          </reference>
          <reference field="2" count="1" selected="0">
            <x v="3"/>
          </reference>
          <reference field="4" count="1">
            <x v="2"/>
          </reference>
        </references>
      </pivotArea>
    </format>
    <format dxfId="252">
      <pivotArea fieldPosition="0">
        <references count="3">
          <reference field="1" count="1" selected="0">
            <x v="5"/>
          </reference>
          <reference field="2" count="1" selected="0">
            <x v="3"/>
          </reference>
          <reference field="4" count="1">
            <x v="2"/>
          </reference>
        </references>
      </pivotArea>
    </format>
    <format dxfId="253">
      <pivotArea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3" count="0" selected="0"/>
          <reference field="4" count="1">
            <x v="2"/>
          </reference>
        </references>
      </pivotArea>
    </format>
    <format dxfId="254">
      <pivotArea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3" count="0" selected="0"/>
          <reference field="4" count="1">
            <x v="2"/>
          </reference>
        </references>
      </pivotArea>
    </format>
    <format dxfId="255">
      <pivotArea fieldPosition="0">
        <references count="3">
          <reference field="1" count="1" selected="0">
            <x v="5"/>
          </reference>
          <reference field="2" count="1" selected="0">
            <x v="3"/>
          </reference>
          <reference field="4" count="1">
            <x v="2"/>
          </reference>
        </references>
      </pivotArea>
    </format>
    <format dxfId="256">
      <pivotArea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1" selected="0">
            <x v="2"/>
          </reference>
          <reference field="5" count="2">
            <x v="15"/>
            <x v="18"/>
          </reference>
        </references>
      </pivotArea>
    </format>
    <format dxfId="257">
      <pivotArea fieldPosition="0">
        <references count="3">
          <reference field="1" count="1" selected="0">
            <x v="5"/>
          </reference>
          <reference field="2" count="1" selected="0">
            <x v="3"/>
          </reference>
          <reference field="4" count="1">
            <x v="3"/>
          </reference>
        </references>
      </pivotArea>
    </format>
    <format dxfId="258">
      <pivotArea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1" selected="0">
            <x v="3"/>
          </reference>
          <reference field="5" count="10"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259">
      <pivotArea dataOnly="0" labelOnly="1" fieldPosition="0">
        <references count="3">
          <reference field="1" count="1" selected="0">
            <x v="5"/>
          </reference>
          <reference field="2" count="1" selected="0">
            <x v="3"/>
          </reference>
          <reference field="4" count="2">
            <x v="2"/>
            <x v="3"/>
          </reference>
        </references>
      </pivotArea>
    </format>
    <format dxfId="260">
      <pivotArea dataOnly="0" labelOnly="1"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1" selected="0">
            <x v="2"/>
          </reference>
          <reference field="5" count="12">
            <x v="15"/>
            <x v="18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261">
      <pivotArea fieldPosition="0">
        <references count="3">
          <reference field="1" count="1" selected="0">
            <x v="5"/>
          </reference>
          <reference field="2" count="1" selected="0">
            <x v="4"/>
          </reference>
          <reference field="4" count="1">
            <x v="2"/>
          </reference>
        </references>
      </pivotArea>
    </format>
    <format dxfId="262">
      <pivotArea fieldPosition="0">
        <references count="4">
          <reference field="1" count="1" selected="0">
            <x v="5"/>
          </reference>
          <reference field="2" count="1" selected="0">
            <x v="4"/>
          </reference>
          <reference field="4" count="1" selected="0">
            <x v="2"/>
          </reference>
          <reference field="5" count="2">
            <x v="15"/>
            <x v="16"/>
          </reference>
        </references>
      </pivotArea>
    </format>
    <format dxfId="263">
      <pivotArea fieldPosition="0">
        <references count="3">
          <reference field="1" count="1" selected="0">
            <x v="5"/>
          </reference>
          <reference field="2" count="1" selected="0">
            <x v="4"/>
          </reference>
          <reference field="4" count="1">
            <x v="3"/>
          </reference>
        </references>
      </pivotArea>
    </format>
    <format dxfId="264">
      <pivotArea fieldPosition="0">
        <references count="4">
          <reference field="1" count="1" selected="0">
            <x v="5"/>
          </reference>
          <reference field="2" count="1" selected="0">
            <x v="4"/>
          </reference>
          <reference field="4" count="1" selected="0">
            <x v="3"/>
          </reference>
          <reference field="5" count="2">
            <x v="29"/>
            <x v="36"/>
          </reference>
        </references>
      </pivotArea>
    </format>
    <format dxfId="265">
      <pivotArea dataOnly="0" labelOnly="1" fieldPosition="0">
        <references count="3">
          <reference field="1" count="1" selected="0">
            <x v="5"/>
          </reference>
          <reference field="2" count="1" selected="0">
            <x v="4"/>
          </reference>
          <reference field="4" count="2">
            <x v="2"/>
            <x v="3"/>
          </reference>
        </references>
      </pivotArea>
    </format>
    <format dxfId="266">
      <pivotArea dataOnly="0" labelOnly="1" fieldPosition="0">
        <references count="4">
          <reference field="1" count="1" selected="0">
            <x v="5"/>
          </reference>
          <reference field="2" count="1" selected="0">
            <x v="4"/>
          </reference>
          <reference field="4" count="1" selected="0">
            <x v="2"/>
          </reference>
          <reference field="5" count="4">
            <x v="15"/>
            <x v="16"/>
            <x v="29"/>
            <x v="36"/>
          </reference>
        </references>
      </pivotArea>
    </format>
    <format dxfId="267">
      <pivotArea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1" selected="0">
            <x v="3"/>
          </reference>
          <reference field="5" count="3">
            <x v="26"/>
            <x v="32"/>
            <x v="35"/>
          </reference>
        </references>
      </pivotArea>
    </format>
    <format dxfId="268">
      <pivotArea fieldPosition="0">
        <references count="4">
          <reference field="1" count="1" selected="0">
            <x v="5"/>
          </reference>
          <reference field="2" count="1" selected="0">
            <x v="4"/>
          </reference>
          <reference field="4" count="1" selected="0">
            <x v="3"/>
          </reference>
          <reference field="5" count="1">
            <x v="36"/>
          </reference>
        </references>
      </pivotArea>
    </format>
    <format dxfId="269">
      <pivotArea fieldPosition="0">
        <references count="3">
          <reference field="1" count="1" selected="0">
            <x v="4"/>
          </reference>
          <reference field="2" count="1" selected="0">
            <x v="7"/>
          </reference>
          <reference field="4" count="1">
            <x v="4"/>
          </reference>
        </references>
      </pivotArea>
    </format>
    <format dxfId="270">
      <pivotArea fieldPosition="0">
        <references count="3">
          <reference field="1" count="1" selected="0">
            <x v="4"/>
          </reference>
          <reference field="2" count="1" selected="0">
            <x v="9"/>
          </reference>
          <reference field="4" count="1">
            <x v="4"/>
          </reference>
        </references>
      </pivotArea>
    </format>
    <format dxfId="271">
      <pivotArea fieldPosition="0">
        <references count="3">
          <reference field="1" count="1" selected="0">
            <x v="4"/>
          </reference>
          <reference field="2" count="1" selected="0">
            <x v="10"/>
          </reference>
          <reference field="4" count="1"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0"/>
  <sheetViews>
    <sheetView tabSelected="1" topLeftCell="A40" workbookViewId="0">
      <selection activeCell="AA59" sqref="AA59"/>
    </sheetView>
  </sheetViews>
  <sheetFormatPr defaultRowHeight="13.5"/>
  <cols>
    <col min="1" max="1" width="3.625" style="5" customWidth="1"/>
    <col min="2" max="4" width="2.625" style="5" customWidth="1"/>
    <col min="5" max="25" width="3.625" style="5" customWidth="1"/>
    <col min="26" max="26" width="6.125" style="5" customWidth="1"/>
    <col min="27" max="27" width="31.625" style="5" customWidth="1"/>
    <col min="28" max="28" width="11.5" style="5" customWidth="1"/>
    <col min="29" max="29" width="16.5" style="5" customWidth="1"/>
    <col min="30" max="30" width="22.125" style="5" customWidth="1"/>
    <col min="31" max="31" width="12.625" style="5" customWidth="1"/>
    <col min="32" max="32" width="14.625" style="5" customWidth="1"/>
    <col min="33" max="33" width="22.125" style="5" customWidth="1"/>
    <col min="34" max="34" width="8" style="5" customWidth="1"/>
    <col min="35" max="35" width="9.125" style="5" customWidth="1"/>
    <col min="36" max="16384" width="9" style="5"/>
  </cols>
  <sheetData>
    <row r="1" spans="2:35" ht="18" customHeight="1">
      <c r="B1" s="1" t="s">
        <v>0</v>
      </c>
      <c r="C1" s="2"/>
      <c r="D1" s="2"/>
      <c r="E1" s="3" t="str">
        <f>+[1]基礎データ!D5</f>
        <v>NPO法人　YOU&amp;MEファミリー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2:35" s="10" customFormat="1" ht="21" customHeight="1">
      <c r="B2" s="6" t="s">
        <v>1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AA2" s="11"/>
      <c r="AB2" s="11"/>
      <c r="AC2" s="11"/>
      <c r="AD2" s="11"/>
      <c r="AE2" s="11"/>
      <c r="AF2" s="11"/>
    </row>
    <row r="3" spans="2:35" s="10" customFormat="1" ht="18" customHeight="1">
      <c r="B3" s="12"/>
      <c r="C3" s="13"/>
      <c r="D3" s="13"/>
      <c r="E3" s="13"/>
      <c r="F3" s="14" t="str">
        <f>+[1]基礎データ!D7</f>
        <v>平成27</v>
      </c>
      <c r="G3" s="14"/>
      <c r="H3" s="15" t="s">
        <v>2</v>
      </c>
      <c r="I3" s="16">
        <f>+[1]基礎データ!G7</f>
        <v>4</v>
      </c>
      <c r="J3" s="15" t="s">
        <v>3</v>
      </c>
      <c r="K3" s="16">
        <f>+[1]基礎データ!I7</f>
        <v>17</v>
      </c>
      <c r="L3" s="15" t="s">
        <v>4</v>
      </c>
      <c r="M3" s="17" t="s">
        <v>5</v>
      </c>
      <c r="N3" s="14" t="str">
        <f>+[1]基礎データ!L7</f>
        <v>平成27</v>
      </c>
      <c r="O3" s="14"/>
      <c r="P3" s="15" t="s">
        <v>2</v>
      </c>
      <c r="Q3" s="16">
        <f>+[1]基礎データ!O7</f>
        <v>12</v>
      </c>
      <c r="R3" s="15" t="s">
        <v>3</v>
      </c>
      <c r="S3" s="16">
        <f>+[1]基礎データ!Q7</f>
        <v>31</v>
      </c>
      <c r="T3" s="15" t="s">
        <v>4</v>
      </c>
      <c r="U3" s="18" t="s">
        <v>6</v>
      </c>
      <c r="V3" s="18"/>
      <c r="W3" s="19"/>
      <c r="X3" s="19"/>
      <c r="Y3" s="20"/>
      <c r="AA3" s="11"/>
      <c r="AB3" s="11"/>
      <c r="AC3" s="11"/>
      <c r="AD3" s="11"/>
      <c r="AE3" s="11"/>
      <c r="AF3" s="11"/>
    </row>
    <row r="4" spans="2:35" s="25" customFormat="1" ht="15" customHeight="1">
      <c r="B4" s="21" t="s">
        <v>7</v>
      </c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4"/>
      <c r="AA4" s="26"/>
      <c r="AB4" s="26"/>
      <c r="AC4" s="26"/>
      <c r="AD4" s="26"/>
      <c r="AE4" s="26"/>
      <c r="AF4" s="26"/>
    </row>
    <row r="5" spans="2:35" s="10" customFormat="1" ht="15.75" customHeight="1">
      <c r="B5" s="27" t="s">
        <v>8</v>
      </c>
      <c r="C5" s="28"/>
      <c r="D5" s="28"/>
      <c r="E5" s="28"/>
      <c r="F5" s="28"/>
      <c r="G5" s="28"/>
      <c r="H5" s="29"/>
      <c r="I5" s="29"/>
      <c r="J5" s="29"/>
      <c r="K5" s="29"/>
      <c r="L5" s="29"/>
      <c r="M5" s="30" t="s">
        <v>9</v>
      </c>
      <c r="N5" s="31"/>
      <c r="O5" s="31"/>
      <c r="P5" s="32"/>
      <c r="Q5" s="32"/>
      <c r="R5" s="32"/>
      <c r="S5" s="32"/>
      <c r="T5" s="32"/>
      <c r="U5" s="32"/>
      <c r="V5" s="32"/>
      <c r="W5" s="32"/>
      <c r="X5" s="33"/>
      <c r="Y5" s="34"/>
      <c r="AA5" s="11"/>
      <c r="AB5" s="11"/>
      <c r="AC5" s="11"/>
      <c r="AD5" s="11"/>
      <c r="AE5" s="11"/>
      <c r="AF5" s="11"/>
    </row>
    <row r="6" spans="2:35" s="25" customFormat="1" ht="13.5" customHeight="1">
      <c r="B6" s="35" t="s">
        <v>10</v>
      </c>
      <c r="C6" s="36"/>
      <c r="D6" s="36"/>
      <c r="E6" s="36"/>
      <c r="F6" s="36"/>
      <c r="G6" s="36"/>
      <c r="H6" s="37"/>
      <c r="I6" s="37"/>
      <c r="J6" s="37"/>
      <c r="K6" s="37"/>
      <c r="L6" s="37"/>
      <c r="M6" s="38"/>
      <c r="N6" s="39"/>
      <c r="O6" s="39"/>
      <c r="P6" s="40"/>
      <c r="Q6" s="41"/>
      <c r="R6" s="42"/>
      <c r="S6" s="42"/>
      <c r="T6" s="43"/>
      <c r="U6" s="41"/>
      <c r="V6" s="42"/>
      <c r="W6" s="42"/>
      <c r="X6" s="43"/>
      <c r="Y6" s="44"/>
      <c r="AA6" s="209" t="s">
        <v>11</v>
      </c>
      <c r="AB6" s="209" t="s">
        <v>12</v>
      </c>
      <c r="AC6"/>
      <c r="AD6"/>
      <c r="AE6"/>
      <c r="AF6"/>
      <c r="AG6"/>
      <c r="AH6"/>
      <c r="AI6"/>
    </row>
    <row r="7" spans="2:35" s="25" customFormat="1" ht="13.5" customHeight="1">
      <c r="B7" s="45"/>
      <c r="C7" s="46" t="s">
        <v>13</v>
      </c>
      <c r="D7" s="47" t="s">
        <v>14</v>
      </c>
      <c r="E7" s="48"/>
      <c r="F7" s="48"/>
      <c r="G7" s="48"/>
      <c r="H7" s="48"/>
      <c r="I7" s="48"/>
      <c r="J7" s="48"/>
      <c r="K7" s="48"/>
      <c r="L7" s="48"/>
      <c r="M7" s="49"/>
      <c r="N7" s="50"/>
      <c r="O7" s="50"/>
      <c r="P7" s="51"/>
      <c r="Q7" s="52"/>
      <c r="R7" s="53"/>
      <c r="S7" s="53"/>
      <c r="T7" s="54"/>
      <c r="U7" s="52"/>
      <c r="V7" s="53"/>
      <c r="W7" s="53"/>
      <c r="X7" s="54"/>
      <c r="Y7" s="44"/>
      <c r="AA7" s="209" t="s">
        <v>15</v>
      </c>
      <c r="AB7" t="s">
        <v>16</v>
      </c>
      <c r="AC7" t="s">
        <v>17</v>
      </c>
      <c r="AD7" t="s">
        <v>18</v>
      </c>
      <c r="AE7" t="s">
        <v>19</v>
      </c>
      <c r="AF7" t="s">
        <v>20</v>
      </c>
      <c r="AG7" t="s">
        <v>21</v>
      </c>
      <c r="AH7" t="s">
        <v>22</v>
      </c>
      <c r="AI7" t="s">
        <v>23</v>
      </c>
    </row>
    <row r="8" spans="2:35" s="25" customFormat="1" ht="13.5" customHeight="1">
      <c r="B8" s="55"/>
      <c r="C8" s="56"/>
      <c r="D8" s="57" t="s">
        <v>24</v>
      </c>
      <c r="E8" s="58"/>
      <c r="F8" s="58"/>
      <c r="G8" s="58"/>
      <c r="H8" s="58"/>
      <c r="I8" s="58"/>
      <c r="J8" s="58"/>
      <c r="K8" s="58"/>
      <c r="L8" s="59"/>
      <c r="M8" s="49">
        <v>0</v>
      </c>
      <c r="N8" s="50"/>
      <c r="O8" s="50"/>
      <c r="P8" s="51"/>
      <c r="Q8" s="52"/>
      <c r="R8" s="53"/>
      <c r="S8" s="53"/>
      <c r="T8" s="54"/>
      <c r="U8" s="52"/>
      <c r="V8" s="53"/>
      <c r="W8" s="53"/>
      <c r="X8" s="54"/>
      <c r="Y8" s="44"/>
      <c r="AA8" s="60" t="s">
        <v>25</v>
      </c>
      <c r="AB8" s="61">
        <v>3748782</v>
      </c>
      <c r="AC8" s="61"/>
      <c r="AD8" s="61">
        <v>48750</v>
      </c>
      <c r="AE8" s="61"/>
      <c r="AF8" s="61">
        <v>22000</v>
      </c>
      <c r="AG8" s="61">
        <v>29600</v>
      </c>
      <c r="AH8" s="61"/>
      <c r="AI8" s="61">
        <v>3849132</v>
      </c>
    </row>
    <row r="9" spans="2:35" s="25" customFormat="1" ht="12.75" customHeight="1">
      <c r="B9" s="55"/>
      <c r="C9" s="56"/>
      <c r="D9" s="57" t="s">
        <v>26</v>
      </c>
      <c r="E9" s="58"/>
      <c r="F9" s="58"/>
      <c r="G9" s="58"/>
      <c r="H9" s="58"/>
      <c r="I9" s="58"/>
      <c r="J9" s="58"/>
      <c r="K9" s="58"/>
      <c r="L9" s="59"/>
      <c r="M9" s="62">
        <f>+GETPIVOTDATA("金額",$AA$6,"区分","収益","事業区分","受取会費","事業名",,"人件費区分",,"科目","賛助会員受取会費")</f>
        <v>105000</v>
      </c>
      <c r="N9" s="63"/>
      <c r="O9" s="63"/>
      <c r="P9" s="64"/>
      <c r="Q9" s="65">
        <f>SUM(M8:P9)</f>
        <v>105000</v>
      </c>
      <c r="R9" s="66"/>
      <c r="S9" s="66"/>
      <c r="T9" s="67"/>
      <c r="U9" s="52"/>
      <c r="V9" s="53"/>
      <c r="W9" s="53"/>
      <c r="X9" s="54"/>
      <c r="Y9" s="44"/>
      <c r="AA9" s="68" t="s">
        <v>14</v>
      </c>
      <c r="AB9" s="69"/>
      <c r="AC9" s="69"/>
      <c r="AD9" s="69"/>
      <c r="AE9" s="69"/>
      <c r="AF9" s="69"/>
      <c r="AG9" s="69"/>
      <c r="AH9" s="69"/>
      <c r="AI9" s="69"/>
    </row>
    <row r="10" spans="2:35" s="25" customFormat="1" ht="13.5" customHeight="1">
      <c r="B10" s="45"/>
      <c r="C10" s="46" t="s">
        <v>27</v>
      </c>
      <c r="D10" s="47" t="s">
        <v>28</v>
      </c>
      <c r="E10" s="48"/>
      <c r="F10" s="48"/>
      <c r="G10" s="48"/>
      <c r="H10" s="48"/>
      <c r="I10" s="48"/>
      <c r="J10" s="48"/>
      <c r="K10" s="48"/>
      <c r="L10" s="48"/>
      <c r="M10" s="49"/>
      <c r="N10" s="50"/>
      <c r="O10" s="50"/>
      <c r="P10" s="51"/>
      <c r="Q10" s="65"/>
      <c r="R10" s="66"/>
      <c r="S10" s="66"/>
      <c r="T10" s="67"/>
      <c r="U10" s="52"/>
      <c r="V10" s="53"/>
      <c r="W10" s="53"/>
      <c r="X10" s="54"/>
      <c r="Y10" s="44"/>
      <c r="AA10" s="70" t="s">
        <v>16</v>
      </c>
      <c r="AB10" s="69"/>
      <c r="AC10" s="69"/>
      <c r="AD10" s="69"/>
      <c r="AE10" s="69"/>
      <c r="AF10" s="69"/>
      <c r="AG10" s="69"/>
      <c r="AH10" s="69"/>
      <c r="AI10" s="69"/>
    </row>
    <row r="11" spans="2:35" s="25" customFormat="1" ht="13.5" customHeight="1">
      <c r="B11" s="45"/>
      <c r="C11" s="56"/>
      <c r="D11" s="57" t="s">
        <v>29</v>
      </c>
      <c r="E11" s="58"/>
      <c r="F11" s="58"/>
      <c r="G11" s="58"/>
      <c r="H11" s="58"/>
      <c r="I11" s="58"/>
      <c r="J11" s="58"/>
      <c r="K11" s="58"/>
      <c r="L11" s="59"/>
      <c r="M11" s="49">
        <f>+GETPIVOTDATA("金額",$AA$6,"区分","収益","事業区分","受取寄付金","人件費区分",,"科目","受取寄付金個人")</f>
        <v>89440</v>
      </c>
      <c r="N11" s="50"/>
      <c r="O11" s="50"/>
      <c r="P11" s="51"/>
      <c r="Q11" s="52"/>
      <c r="R11" s="53"/>
      <c r="S11" s="53"/>
      <c r="T11" s="54"/>
      <c r="U11" s="52"/>
      <c r="V11" s="53"/>
      <c r="W11" s="53"/>
      <c r="X11" s="54"/>
      <c r="Y11" s="44"/>
      <c r="AA11" s="71" t="s">
        <v>26</v>
      </c>
      <c r="AB11" s="61">
        <v>105000</v>
      </c>
      <c r="AC11" s="61"/>
      <c r="AD11" s="61"/>
      <c r="AE11" s="61"/>
      <c r="AF11" s="61"/>
      <c r="AG11" s="61"/>
      <c r="AH11" s="61"/>
      <c r="AI11" s="61">
        <v>105000</v>
      </c>
    </row>
    <row r="12" spans="2:35" s="25" customFormat="1" ht="13.5" customHeight="1">
      <c r="B12" s="45"/>
      <c r="C12" s="56"/>
      <c r="D12" s="57" t="s">
        <v>30</v>
      </c>
      <c r="E12" s="58"/>
      <c r="F12" s="58"/>
      <c r="G12" s="58"/>
      <c r="H12" s="58"/>
      <c r="I12" s="58"/>
      <c r="J12" s="58"/>
      <c r="K12" s="58"/>
      <c r="L12" s="59"/>
      <c r="M12" s="49">
        <f>+GETPIVOTDATA("金額",$AA$6,"区分","収益","事業区分","受取寄付金","人件費区分",,"科目","受取寄付金その他")</f>
        <v>2089035</v>
      </c>
      <c r="N12" s="50"/>
      <c r="O12" s="50"/>
      <c r="P12" s="51"/>
      <c r="Q12" s="52"/>
      <c r="R12" s="53"/>
      <c r="S12" s="53"/>
      <c r="T12" s="54"/>
      <c r="U12" s="52"/>
      <c r="V12" s="53"/>
      <c r="W12" s="53"/>
      <c r="X12" s="54"/>
      <c r="Y12" s="44"/>
      <c r="AA12" s="71" t="s">
        <v>31</v>
      </c>
      <c r="AB12" s="61">
        <v>1140000</v>
      </c>
      <c r="AC12" s="61"/>
      <c r="AD12" s="61"/>
      <c r="AE12" s="61"/>
      <c r="AF12" s="61"/>
      <c r="AG12" s="61"/>
      <c r="AH12" s="61"/>
      <c r="AI12" s="61">
        <v>1140000</v>
      </c>
    </row>
    <row r="13" spans="2:35" s="25" customFormat="1" ht="13.5" customHeight="1">
      <c r="B13" s="55"/>
      <c r="C13" s="56"/>
      <c r="D13" s="57" t="s">
        <v>32</v>
      </c>
      <c r="E13" s="58"/>
      <c r="F13" s="58"/>
      <c r="G13" s="58"/>
      <c r="H13" s="58"/>
      <c r="I13" s="58"/>
      <c r="J13" s="58"/>
      <c r="K13" s="58"/>
      <c r="L13" s="59"/>
      <c r="M13" s="62">
        <f>+GETPIVOTDATA("金額",$AA$6,"区分","収益","事業区分","受取寄付金","事業名",,"人件費区分",,"科目","受取寄付金ライトハウス")</f>
        <v>100000</v>
      </c>
      <c r="N13" s="63"/>
      <c r="O13" s="63"/>
      <c r="P13" s="64"/>
      <c r="Q13" s="65">
        <f>SUM(M11:P13)</f>
        <v>2278475</v>
      </c>
      <c r="R13" s="66"/>
      <c r="S13" s="66"/>
      <c r="T13" s="67"/>
      <c r="U13" s="52"/>
      <c r="V13" s="53"/>
      <c r="W13" s="53"/>
      <c r="X13" s="54"/>
      <c r="Y13" s="44"/>
      <c r="AA13" s="71" t="s">
        <v>33</v>
      </c>
      <c r="AB13" s="61">
        <v>225000</v>
      </c>
      <c r="AC13" s="61"/>
      <c r="AD13" s="61"/>
      <c r="AE13" s="61"/>
      <c r="AF13" s="61"/>
      <c r="AG13" s="61"/>
      <c r="AH13" s="61"/>
      <c r="AI13" s="61">
        <v>225000</v>
      </c>
    </row>
    <row r="14" spans="2:35" s="25" customFormat="1" ht="13.5" customHeight="1">
      <c r="B14" s="45"/>
      <c r="C14" s="46" t="s">
        <v>34</v>
      </c>
      <c r="D14" s="47" t="s">
        <v>35</v>
      </c>
      <c r="E14" s="48"/>
      <c r="F14" s="48"/>
      <c r="G14" s="48"/>
      <c r="H14" s="48"/>
      <c r="I14" s="48"/>
      <c r="J14" s="48"/>
      <c r="K14" s="48"/>
      <c r="L14" s="48"/>
      <c r="M14" s="49"/>
      <c r="N14" s="50"/>
      <c r="O14" s="50"/>
      <c r="P14" s="51"/>
      <c r="Q14" s="65"/>
      <c r="R14" s="66"/>
      <c r="S14" s="66"/>
      <c r="T14" s="67"/>
      <c r="U14" s="52"/>
      <c r="V14" s="53"/>
      <c r="W14" s="53"/>
      <c r="X14" s="54"/>
      <c r="Y14" s="44"/>
      <c r="AA14" s="68" t="s">
        <v>28</v>
      </c>
      <c r="AB14" s="69"/>
      <c r="AC14" s="69"/>
      <c r="AD14" s="69"/>
      <c r="AE14" s="69"/>
      <c r="AF14" s="69"/>
      <c r="AG14" s="69"/>
      <c r="AH14" s="69"/>
      <c r="AI14" s="69"/>
    </row>
    <row r="15" spans="2:35" s="25" customFormat="1" ht="13.5" customHeight="1">
      <c r="B15" s="55"/>
      <c r="C15" s="56"/>
      <c r="D15" s="57" t="s">
        <v>36</v>
      </c>
      <c r="E15" s="58"/>
      <c r="F15" s="58"/>
      <c r="G15" s="58"/>
      <c r="H15" s="58"/>
      <c r="I15" s="58"/>
      <c r="J15" s="58"/>
      <c r="K15" s="58"/>
      <c r="L15" s="59"/>
      <c r="M15" s="49"/>
      <c r="N15" s="50"/>
      <c r="O15" s="50"/>
      <c r="P15" s="51"/>
      <c r="Q15" s="65"/>
      <c r="R15" s="66"/>
      <c r="S15" s="66"/>
      <c r="T15" s="67"/>
      <c r="U15" s="52"/>
      <c r="V15" s="53"/>
      <c r="W15" s="53"/>
      <c r="X15" s="54"/>
      <c r="Y15" s="44"/>
      <c r="AA15" s="72" t="s">
        <v>16</v>
      </c>
      <c r="AB15" s="73"/>
      <c r="AC15" s="73"/>
      <c r="AD15" s="73"/>
      <c r="AE15" s="73"/>
      <c r="AF15" s="73"/>
      <c r="AG15" s="73"/>
      <c r="AH15" s="73"/>
      <c r="AI15" s="73"/>
    </row>
    <row r="16" spans="2:35" s="25" customFormat="1" ht="13.5" customHeight="1">
      <c r="B16" s="55"/>
      <c r="C16" s="56"/>
      <c r="D16" s="57" t="s">
        <v>37</v>
      </c>
      <c r="E16" s="58"/>
      <c r="F16" s="58"/>
      <c r="G16" s="58"/>
      <c r="H16" s="58"/>
      <c r="I16" s="58"/>
      <c r="J16" s="58"/>
      <c r="K16" s="58"/>
      <c r="L16" s="59"/>
      <c r="M16" s="62"/>
      <c r="N16" s="63"/>
      <c r="O16" s="63"/>
      <c r="P16" s="64"/>
      <c r="Q16" s="65">
        <f>SUM(M15:P16)</f>
        <v>0</v>
      </c>
      <c r="R16" s="66"/>
      <c r="S16" s="66"/>
      <c r="T16" s="67"/>
      <c r="U16" s="52"/>
      <c r="V16" s="53"/>
      <c r="W16" s="53"/>
      <c r="X16" s="54"/>
      <c r="Y16" s="44"/>
      <c r="AA16" s="71" t="s">
        <v>38</v>
      </c>
      <c r="AB16" s="61">
        <v>2089035</v>
      </c>
      <c r="AC16" s="61"/>
      <c r="AD16" s="61"/>
      <c r="AE16" s="61"/>
      <c r="AF16" s="61"/>
      <c r="AG16" s="61"/>
      <c r="AH16" s="61"/>
      <c r="AI16" s="61">
        <v>2089035</v>
      </c>
    </row>
    <row r="17" spans="2:35" s="25" customFormat="1" ht="13.5" customHeight="1">
      <c r="B17" s="45"/>
      <c r="C17" s="46" t="s">
        <v>39</v>
      </c>
      <c r="D17" s="47" t="s">
        <v>40</v>
      </c>
      <c r="E17" s="48"/>
      <c r="F17" s="48"/>
      <c r="G17" s="48"/>
      <c r="H17" s="48"/>
      <c r="I17" s="48"/>
      <c r="J17" s="48"/>
      <c r="K17" s="48"/>
      <c r="L17" s="48"/>
      <c r="M17" s="49"/>
      <c r="N17" s="50"/>
      <c r="O17" s="50"/>
      <c r="P17" s="51"/>
      <c r="Q17" s="65"/>
      <c r="R17" s="66"/>
      <c r="S17" s="66"/>
      <c r="T17" s="67"/>
      <c r="U17" s="52"/>
      <c r="V17" s="53"/>
      <c r="W17" s="53"/>
      <c r="X17" s="54"/>
      <c r="Y17" s="44"/>
      <c r="AA17" s="71" t="s">
        <v>41</v>
      </c>
      <c r="AB17" s="61">
        <v>89440</v>
      </c>
      <c r="AC17" s="61"/>
      <c r="AD17" s="61"/>
      <c r="AE17" s="61"/>
      <c r="AF17" s="61"/>
      <c r="AG17" s="61"/>
      <c r="AH17" s="61"/>
      <c r="AI17" s="61">
        <v>89440</v>
      </c>
    </row>
    <row r="18" spans="2:35" s="25" customFormat="1" ht="13.5" customHeight="1">
      <c r="B18" s="55"/>
      <c r="C18" s="56"/>
      <c r="D18" s="57" t="s">
        <v>42</v>
      </c>
      <c r="E18" s="58"/>
      <c r="F18" s="58"/>
      <c r="G18" s="58"/>
      <c r="H18" s="58"/>
      <c r="I18" s="58"/>
      <c r="J18" s="58"/>
      <c r="K18" s="58"/>
      <c r="L18" s="59"/>
      <c r="M18" s="49"/>
      <c r="N18" s="50"/>
      <c r="O18" s="50"/>
      <c r="P18" s="51"/>
      <c r="Q18" s="65"/>
      <c r="R18" s="66"/>
      <c r="S18" s="66"/>
      <c r="T18" s="67"/>
      <c r="U18" s="52"/>
      <c r="V18" s="53"/>
      <c r="W18" s="53"/>
      <c r="X18" s="54"/>
      <c r="Y18" s="44"/>
      <c r="AA18" s="71" t="s">
        <v>32</v>
      </c>
      <c r="AB18" s="61">
        <v>100000</v>
      </c>
      <c r="AC18" s="61"/>
      <c r="AD18" s="61"/>
      <c r="AE18" s="61"/>
      <c r="AF18" s="61"/>
      <c r="AG18" s="61"/>
      <c r="AH18" s="61"/>
      <c r="AI18" s="61">
        <v>100000</v>
      </c>
    </row>
    <row r="19" spans="2:35" s="25" customFormat="1" ht="13.5" customHeight="1">
      <c r="B19" s="55"/>
      <c r="C19" s="56"/>
      <c r="D19" s="57" t="s">
        <v>43</v>
      </c>
      <c r="E19" s="58"/>
      <c r="F19" s="58"/>
      <c r="G19" s="58"/>
      <c r="H19" s="58"/>
      <c r="I19" s="58"/>
      <c r="J19" s="58"/>
      <c r="K19" s="58"/>
      <c r="L19" s="59"/>
      <c r="M19" s="49">
        <f>+GETPIVOTDATA("金額",$AA$6,"区分","収益","事業名","グッズ販売事業イベント")+GETPIVOTDATA("金額",$AA$6,"区分","収益","事業名","グッズ販売事業通信販売")</f>
        <v>78350</v>
      </c>
      <c r="N19" s="50"/>
      <c r="O19" s="50"/>
      <c r="P19" s="51"/>
      <c r="Q19" s="65"/>
      <c r="R19" s="66"/>
      <c r="S19" s="66"/>
      <c r="T19" s="67"/>
      <c r="U19" s="52"/>
      <c r="V19" s="53"/>
      <c r="W19" s="53"/>
      <c r="X19" s="54"/>
      <c r="Y19" s="44"/>
      <c r="AA19" s="68" t="s">
        <v>40</v>
      </c>
      <c r="AB19" s="69"/>
      <c r="AC19" s="69"/>
      <c r="AD19" s="69"/>
      <c r="AE19" s="69"/>
      <c r="AF19" s="69"/>
      <c r="AG19" s="69"/>
      <c r="AH19" s="69"/>
      <c r="AI19" s="69"/>
    </row>
    <row r="20" spans="2:35" s="25" customFormat="1" ht="13.5" customHeight="1">
      <c r="B20" s="55"/>
      <c r="C20" s="56"/>
      <c r="D20" s="57" t="s">
        <v>44</v>
      </c>
      <c r="E20" s="58"/>
      <c r="F20" s="58"/>
      <c r="G20" s="58"/>
      <c r="H20" s="58"/>
      <c r="I20" s="58"/>
      <c r="J20" s="58"/>
      <c r="K20" s="58"/>
      <c r="L20" s="59"/>
      <c r="M20" s="62">
        <f>+GETPIVOTDATA("金額",$AA$6,"区分","収益","事業区分","事業収益","人件費区分",,"科目","イベント会費")</f>
        <v>14000</v>
      </c>
      <c r="N20" s="63"/>
      <c r="O20" s="63"/>
      <c r="P20" s="64"/>
      <c r="Q20" s="65">
        <f>SUM(M18:P20)</f>
        <v>92350</v>
      </c>
      <c r="R20" s="66"/>
      <c r="S20" s="66"/>
      <c r="T20" s="67"/>
      <c r="U20" s="52"/>
      <c r="V20" s="53"/>
      <c r="W20" s="53"/>
      <c r="X20" s="54"/>
      <c r="Y20" s="44"/>
      <c r="AA20" s="72" t="s">
        <v>16</v>
      </c>
      <c r="AB20" s="73"/>
      <c r="AC20" s="73"/>
      <c r="AD20" s="73"/>
      <c r="AE20" s="73"/>
      <c r="AF20" s="73"/>
      <c r="AG20" s="73"/>
      <c r="AH20" s="73"/>
      <c r="AI20" s="73"/>
    </row>
    <row r="21" spans="2:35" s="25" customFormat="1" ht="13.5" customHeight="1">
      <c r="B21" s="45"/>
      <c r="C21" s="46" t="s">
        <v>45</v>
      </c>
      <c r="D21" s="47" t="s">
        <v>46</v>
      </c>
      <c r="E21" s="48"/>
      <c r="F21" s="48"/>
      <c r="G21" s="48"/>
      <c r="H21" s="48"/>
      <c r="I21" s="48"/>
      <c r="J21" s="48"/>
      <c r="K21" s="48"/>
      <c r="L21" s="48"/>
      <c r="M21" s="49"/>
      <c r="N21" s="50"/>
      <c r="O21" s="50"/>
      <c r="P21" s="51"/>
      <c r="Q21" s="65"/>
      <c r="R21" s="66"/>
      <c r="S21" s="66"/>
      <c r="T21" s="67"/>
      <c r="U21" s="52"/>
      <c r="V21" s="53"/>
      <c r="W21" s="53"/>
      <c r="X21" s="54"/>
      <c r="Y21" s="44"/>
      <c r="AA21" s="71" t="s">
        <v>47</v>
      </c>
      <c r="AB21" s="61"/>
      <c r="AC21" s="61"/>
      <c r="AD21" s="61">
        <v>48750</v>
      </c>
      <c r="AE21" s="61"/>
      <c r="AF21" s="61"/>
      <c r="AG21" s="61">
        <v>29600</v>
      </c>
      <c r="AH21" s="61"/>
      <c r="AI21" s="61">
        <v>78350</v>
      </c>
    </row>
    <row r="22" spans="2:35" s="25" customFormat="1" ht="13.5" customHeight="1">
      <c r="B22" s="55"/>
      <c r="C22" s="56"/>
      <c r="D22" s="74" t="s">
        <v>48</v>
      </c>
      <c r="E22" s="75"/>
      <c r="F22" s="75"/>
      <c r="G22" s="75"/>
      <c r="H22" s="75"/>
      <c r="I22" s="75"/>
      <c r="J22" s="75"/>
      <c r="K22" s="75"/>
      <c r="L22" s="76"/>
      <c r="M22" s="49"/>
      <c r="N22" s="50"/>
      <c r="O22" s="50"/>
      <c r="P22" s="51"/>
      <c r="Q22" s="65"/>
      <c r="R22" s="66"/>
      <c r="S22" s="66"/>
      <c r="T22" s="67"/>
      <c r="U22" s="52"/>
      <c r="V22" s="53"/>
      <c r="W22" s="53"/>
      <c r="X22" s="54"/>
      <c r="Y22" s="44"/>
      <c r="AA22" s="71" t="s">
        <v>49</v>
      </c>
      <c r="AB22" s="61"/>
      <c r="AC22" s="61"/>
      <c r="AD22" s="61"/>
      <c r="AE22" s="61"/>
      <c r="AF22" s="61">
        <v>14000</v>
      </c>
      <c r="AG22" s="61"/>
      <c r="AH22" s="61"/>
      <c r="AI22" s="61">
        <v>14000</v>
      </c>
    </row>
    <row r="23" spans="2:35" s="25" customFormat="1" ht="13.5" customHeight="1">
      <c r="B23" s="55"/>
      <c r="C23" s="56"/>
      <c r="D23" s="77" t="s">
        <v>50</v>
      </c>
      <c r="E23" s="78"/>
      <c r="F23" s="78"/>
      <c r="G23" s="78"/>
      <c r="H23" s="78"/>
      <c r="I23" s="78"/>
      <c r="J23" s="78"/>
      <c r="K23" s="78"/>
      <c r="L23" s="79"/>
      <c r="M23" s="62">
        <f>+GETPIVOTDATA("金額",$AA$6,"区分","収益","事業区分","その他収益","人件費区分",,"科目","雑収益")</f>
        <v>307</v>
      </c>
      <c r="N23" s="63"/>
      <c r="O23" s="63"/>
      <c r="P23" s="64"/>
      <c r="Q23" s="80">
        <f>SUM(M22:P23)</f>
        <v>307</v>
      </c>
      <c r="R23" s="81"/>
      <c r="S23" s="81"/>
      <c r="T23" s="82"/>
      <c r="U23" s="52"/>
      <c r="V23" s="53"/>
      <c r="W23" s="53"/>
      <c r="X23" s="54"/>
      <c r="Y23" s="44"/>
      <c r="AA23" s="71" t="s">
        <v>51</v>
      </c>
      <c r="AB23" s="61"/>
      <c r="AC23" s="61"/>
      <c r="AD23" s="61"/>
      <c r="AE23" s="61"/>
      <c r="AF23" s="61">
        <v>8000</v>
      </c>
      <c r="AG23" s="61"/>
      <c r="AH23" s="61"/>
      <c r="AI23" s="61">
        <v>8000</v>
      </c>
    </row>
    <row r="24" spans="2:35" s="25" customFormat="1" ht="13.5" customHeight="1">
      <c r="B24" s="83" t="s">
        <v>52</v>
      </c>
      <c r="C24" s="84"/>
      <c r="D24" s="84"/>
      <c r="E24" s="84"/>
      <c r="F24" s="84"/>
      <c r="G24" s="84"/>
      <c r="H24" s="85"/>
      <c r="I24" s="85"/>
      <c r="J24" s="85"/>
      <c r="K24" s="85"/>
      <c r="L24" s="85"/>
      <c r="M24" s="65"/>
      <c r="N24" s="66"/>
      <c r="O24" s="66"/>
      <c r="P24" s="67"/>
      <c r="Q24" s="86"/>
      <c r="R24" s="87"/>
      <c r="S24" s="87"/>
      <c r="T24" s="88"/>
      <c r="U24" s="65">
        <f>SUM(Q8:T23)</f>
        <v>2476132</v>
      </c>
      <c r="V24" s="66"/>
      <c r="W24" s="66"/>
      <c r="X24" s="67"/>
      <c r="Y24" s="44"/>
      <c r="AA24" s="68" t="s">
        <v>46</v>
      </c>
      <c r="AB24" s="69"/>
      <c r="AC24" s="69"/>
      <c r="AD24" s="69"/>
      <c r="AE24" s="69"/>
      <c r="AF24" s="69"/>
      <c r="AG24" s="69"/>
      <c r="AH24" s="69"/>
      <c r="AI24" s="69"/>
    </row>
    <row r="25" spans="2:35" s="25" customFormat="1" ht="13.5" customHeight="1">
      <c r="B25" s="89" t="s">
        <v>53</v>
      </c>
      <c r="C25" s="90"/>
      <c r="D25" s="90"/>
      <c r="E25" s="90"/>
      <c r="F25" s="90"/>
      <c r="G25" s="90"/>
      <c r="H25" s="91"/>
      <c r="I25" s="91"/>
      <c r="J25" s="91"/>
      <c r="K25" s="91"/>
      <c r="L25" s="91"/>
      <c r="M25" s="65"/>
      <c r="N25" s="66"/>
      <c r="O25" s="66"/>
      <c r="P25" s="67"/>
      <c r="Q25" s="65"/>
      <c r="R25" s="66"/>
      <c r="S25" s="66"/>
      <c r="T25" s="67"/>
      <c r="U25" s="65"/>
      <c r="V25" s="66"/>
      <c r="W25" s="66"/>
      <c r="X25" s="67"/>
      <c r="Y25" s="44"/>
      <c r="AA25" s="72" t="s">
        <v>16</v>
      </c>
      <c r="AB25" s="73"/>
      <c r="AC25" s="73"/>
      <c r="AD25" s="73"/>
      <c r="AE25" s="73"/>
      <c r="AF25" s="73"/>
      <c r="AG25" s="73"/>
      <c r="AH25" s="73"/>
      <c r="AI25" s="73"/>
    </row>
    <row r="26" spans="2:35" s="25" customFormat="1" ht="13.5" customHeight="1">
      <c r="B26" s="92"/>
      <c r="C26" s="93" t="s">
        <v>13</v>
      </c>
      <c r="D26" s="94" t="s">
        <v>54</v>
      </c>
      <c r="E26" s="95"/>
      <c r="F26" s="95"/>
      <c r="G26" s="95"/>
      <c r="H26" s="95"/>
      <c r="I26" s="95"/>
      <c r="J26" s="95"/>
      <c r="K26" s="95"/>
      <c r="L26" s="95"/>
      <c r="M26" s="96"/>
      <c r="N26" s="97"/>
      <c r="O26" s="97"/>
      <c r="P26" s="98"/>
      <c r="Q26" s="52"/>
      <c r="R26" s="53"/>
      <c r="S26" s="53"/>
      <c r="T26" s="54"/>
      <c r="U26" s="52"/>
      <c r="V26" s="53"/>
      <c r="W26" s="53"/>
      <c r="X26" s="54"/>
      <c r="Y26" s="44"/>
      <c r="AA26" s="71" t="s">
        <v>50</v>
      </c>
      <c r="AB26" s="61">
        <v>307</v>
      </c>
      <c r="AC26" s="61"/>
      <c r="AD26" s="61"/>
      <c r="AE26" s="61"/>
      <c r="AF26" s="61"/>
      <c r="AG26" s="61"/>
      <c r="AH26" s="61"/>
      <c r="AI26" s="61">
        <v>307</v>
      </c>
    </row>
    <row r="27" spans="2:35" s="25" customFormat="1" ht="13.5" customHeight="1">
      <c r="B27" s="99"/>
      <c r="C27" s="100"/>
      <c r="D27" s="101" t="s">
        <v>55</v>
      </c>
      <c r="E27" s="102"/>
      <c r="F27" s="102"/>
      <c r="G27" s="102"/>
      <c r="H27" s="102"/>
      <c r="I27" s="102"/>
      <c r="J27" s="102"/>
      <c r="K27" s="102"/>
      <c r="L27" s="102"/>
      <c r="M27" s="96"/>
      <c r="N27" s="97"/>
      <c r="O27" s="97"/>
      <c r="P27" s="98"/>
      <c r="Q27" s="52"/>
      <c r="R27" s="53"/>
      <c r="S27" s="53"/>
      <c r="T27" s="54"/>
      <c r="U27" s="52"/>
      <c r="V27" s="53"/>
      <c r="W27" s="53"/>
      <c r="X27" s="54"/>
      <c r="Y27" s="44"/>
      <c r="AA27" s="60" t="s">
        <v>56</v>
      </c>
      <c r="AB27" s="61"/>
      <c r="AC27" s="61">
        <v>1714809</v>
      </c>
      <c r="AD27" s="61">
        <v>5980</v>
      </c>
      <c r="AE27" s="61">
        <v>9669</v>
      </c>
      <c r="AF27" s="61">
        <v>23121</v>
      </c>
      <c r="AG27" s="61"/>
      <c r="AH27" s="61">
        <v>116584</v>
      </c>
      <c r="AI27" s="61">
        <v>1870163</v>
      </c>
    </row>
    <row r="28" spans="2:35" s="25" customFormat="1" ht="13.5" customHeight="1">
      <c r="B28" s="99"/>
      <c r="C28" s="100"/>
      <c r="D28" s="103"/>
      <c r="E28" s="104" t="s">
        <v>57</v>
      </c>
      <c r="F28" s="105"/>
      <c r="G28" s="105"/>
      <c r="H28" s="105"/>
      <c r="I28" s="105"/>
      <c r="J28" s="105"/>
      <c r="K28" s="105"/>
      <c r="L28" s="105"/>
      <c r="M28" s="106"/>
      <c r="N28" s="107"/>
      <c r="O28" s="107"/>
      <c r="P28" s="108"/>
      <c r="Q28" s="52"/>
      <c r="R28" s="53"/>
      <c r="S28" s="53"/>
      <c r="T28" s="54"/>
      <c r="U28" s="52"/>
      <c r="V28" s="53"/>
      <c r="W28" s="53"/>
      <c r="X28" s="54"/>
      <c r="Y28" s="44"/>
      <c r="AA28" s="109" t="s">
        <v>54</v>
      </c>
      <c r="AB28" s="61"/>
      <c r="AC28" s="61"/>
      <c r="AD28" s="61"/>
      <c r="AE28" s="61"/>
      <c r="AF28" s="61"/>
      <c r="AG28" s="61"/>
      <c r="AH28" s="61"/>
      <c r="AI28" s="61"/>
    </row>
    <row r="29" spans="2:35" s="25" customFormat="1" ht="13.5" customHeight="1">
      <c r="B29" s="99"/>
      <c r="C29" s="100"/>
      <c r="D29" s="103"/>
      <c r="E29" s="104" t="s">
        <v>58</v>
      </c>
      <c r="F29" s="105"/>
      <c r="G29" s="105"/>
      <c r="H29" s="105"/>
      <c r="I29" s="105"/>
      <c r="J29" s="105"/>
      <c r="K29" s="105"/>
      <c r="L29" s="105"/>
      <c r="M29" s="110"/>
      <c r="N29" s="111"/>
      <c r="O29" s="111"/>
      <c r="P29" s="112"/>
      <c r="Q29" s="52"/>
      <c r="R29" s="53"/>
      <c r="S29" s="53"/>
      <c r="T29" s="54"/>
      <c r="U29" s="52"/>
      <c r="V29" s="53"/>
      <c r="W29" s="53"/>
      <c r="X29" s="54"/>
      <c r="Y29" s="44"/>
      <c r="AA29" s="113" t="s">
        <v>59</v>
      </c>
      <c r="AB29" s="114"/>
      <c r="AC29" s="114"/>
      <c r="AD29" s="114"/>
      <c r="AE29" s="114"/>
      <c r="AF29" s="114"/>
      <c r="AG29" s="114"/>
      <c r="AH29" s="114"/>
      <c r="AI29" s="114"/>
    </row>
    <row r="30" spans="2:35" s="25" customFormat="1" ht="13.5" customHeight="1">
      <c r="B30" s="99"/>
      <c r="C30" s="100"/>
      <c r="D30" s="115"/>
      <c r="E30" s="116" t="s">
        <v>60</v>
      </c>
      <c r="F30" s="117"/>
      <c r="G30" s="118"/>
      <c r="H30" s="118"/>
      <c r="I30" s="118"/>
      <c r="J30" s="118"/>
      <c r="K30" s="118"/>
      <c r="L30" s="118"/>
      <c r="M30" s="119">
        <f>SUM(M28:P29)</f>
        <v>0</v>
      </c>
      <c r="N30" s="120"/>
      <c r="O30" s="120"/>
      <c r="P30" s="121"/>
      <c r="Q30" s="52"/>
      <c r="R30" s="53"/>
      <c r="S30" s="53"/>
      <c r="T30" s="54"/>
      <c r="U30" s="52"/>
      <c r="V30" s="53"/>
      <c r="W30" s="53"/>
      <c r="X30" s="54"/>
      <c r="Y30" s="44"/>
      <c r="AA30" s="71" t="s">
        <v>61</v>
      </c>
      <c r="AB30" s="73"/>
      <c r="AC30" s="73">
        <v>9009</v>
      </c>
      <c r="AD30" s="73"/>
      <c r="AE30" s="73"/>
      <c r="AF30" s="73"/>
      <c r="AG30" s="73"/>
      <c r="AH30" s="73"/>
      <c r="AI30" s="73">
        <v>9009</v>
      </c>
    </row>
    <row r="31" spans="2:35" s="25" customFormat="1" ht="13.5" customHeight="1">
      <c r="B31" s="99"/>
      <c r="C31" s="100"/>
      <c r="D31" s="94" t="s">
        <v>62</v>
      </c>
      <c r="E31" s="95"/>
      <c r="F31" s="95"/>
      <c r="G31" s="95"/>
      <c r="H31" s="95"/>
      <c r="I31" s="95"/>
      <c r="J31" s="95"/>
      <c r="K31" s="95"/>
      <c r="L31" s="95"/>
      <c r="M31" s="96"/>
      <c r="N31" s="97"/>
      <c r="O31" s="97"/>
      <c r="P31" s="98"/>
      <c r="Q31" s="52"/>
      <c r="R31" s="53"/>
      <c r="S31" s="53"/>
      <c r="T31" s="54"/>
      <c r="U31" s="52"/>
      <c r="V31" s="53"/>
      <c r="W31" s="53"/>
      <c r="X31" s="54"/>
      <c r="Y31" s="44"/>
      <c r="AA31" s="71" t="s">
        <v>63</v>
      </c>
      <c r="AB31" s="73"/>
      <c r="AC31" s="73"/>
      <c r="AD31" s="73"/>
      <c r="AE31" s="73">
        <v>3669</v>
      </c>
      <c r="AF31" s="73"/>
      <c r="AG31" s="73"/>
      <c r="AH31" s="73"/>
      <c r="AI31" s="73">
        <v>3669</v>
      </c>
    </row>
    <row r="32" spans="2:35" s="25" customFormat="1" ht="13.5" customHeight="1">
      <c r="B32" s="99"/>
      <c r="C32" s="100"/>
      <c r="D32" s="115"/>
      <c r="E32" s="122" t="s">
        <v>61</v>
      </c>
      <c r="F32" s="123"/>
      <c r="G32" s="123"/>
      <c r="H32" s="123"/>
      <c r="I32" s="123"/>
      <c r="J32" s="123"/>
      <c r="K32" s="123"/>
      <c r="L32" s="124"/>
      <c r="M32" s="125">
        <f>+GETPIVOTDATA("金額",$AA$6,"区分","費用","事業区分","事業費","人件費区分","その他の経費","科目","印刷製本費")</f>
        <v>9009</v>
      </c>
      <c r="N32" s="126"/>
      <c r="O32" s="126"/>
      <c r="P32" s="127"/>
      <c r="Q32" s="52"/>
      <c r="R32" s="53"/>
      <c r="S32" s="53"/>
      <c r="T32" s="54"/>
      <c r="U32" s="52"/>
      <c r="V32" s="53"/>
      <c r="W32" s="53"/>
      <c r="X32" s="54"/>
      <c r="Y32" s="44"/>
      <c r="AA32" s="71" t="s">
        <v>64</v>
      </c>
      <c r="AB32" s="73"/>
      <c r="AC32" s="73">
        <v>3826</v>
      </c>
      <c r="AD32" s="73"/>
      <c r="AE32" s="73"/>
      <c r="AF32" s="73"/>
      <c r="AG32" s="73"/>
      <c r="AH32" s="73"/>
      <c r="AI32" s="73">
        <v>3826</v>
      </c>
    </row>
    <row r="33" spans="2:35" s="25" customFormat="1" ht="13.5" customHeight="1">
      <c r="B33" s="99"/>
      <c r="C33" s="100"/>
      <c r="D33" s="115"/>
      <c r="E33" s="122" t="s">
        <v>65</v>
      </c>
      <c r="F33" s="123"/>
      <c r="G33" s="123"/>
      <c r="H33" s="123"/>
      <c r="I33" s="123"/>
      <c r="J33" s="123"/>
      <c r="K33" s="123"/>
      <c r="L33" s="124"/>
      <c r="M33" s="125">
        <f>+GETPIVOTDATA("金額",$AA$6,"区分","費用","事業区分","事業費","人件費区分","その他の経費","科目","消耗品費")</f>
        <v>3669</v>
      </c>
      <c r="N33" s="126"/>
      <c r="O33" s="126"/>
      <c r="P33" s="127"/>
      <c r="Q33" s="52"/>
      <c r="R33" s="53"/>
      <c r="S33" s="53"/>
      <c r="T33" s="54"/>
      <c r="U33" s="52"/>
      <c r="V33" s="53"/>
      <c r="W33" s="53"/>
      <c r="X33" s="54"/>
      <c r="Y33" s="44"/>
      <c r="AA33" s="71" t="s">
        <v>66</v>
      </c>
      <c r="AB33" s="61"/>
      <c r="AC33" s="61">
        <v>63474</v>
      </c>
      <c r="AD33" s="61">
        <v>1060</v>
      </c>
      <c r="AE33" s="61"/>
      <c r="AF33" s="61">
        <v>11440</v>
      </c>
      <c r="AG33" s="61"/>
      <c r="AH33" s="61"/>
      <c r="AI33" s="61">
        <v>75974</v>
      </c>
    </row>
    <row r="34" spans="2:35" s="25" customFormat="1" ht="13.5" customHeight="1">
      <c r="B34" s="99"/>
      <c r="C34" s="100"/>
      <c r="D34" s="115"/>
      <c r="E34" s="122" t="s">
        <v>67</v>
      </c>
      <c r="F34" s="123"/>
      <c r="G34" s="123"/>
      <c r="H34" s="123"/>
      <c r="I34" s="123"/>
      <c r="J34" s="123"/>
      <c r="K34" s="123"/>
      <c r="L34" s="124"/>
      <c r="M34" s="125">
        <f>+GETPIVOTDATA("金額",$AA$6,"区分","費用","事業区分","事業費","人件費区分","その他の経費","科目","通信輸送費")</f>
        <v>75974</v>
      </c>
      <c r="N34" s="126"/>
      <c r="O34" s="126"/>
      <c r="P34" s="127"/>
      <c r="Q34" s="52"/>
      <c r="R34" s="53"/>
      <c r="S34" s="53"/>
      <c r="T34" s="54"/>
      <c r="U34" s="52"/>
      <c r="V34" s="53"/>
      <c r="W34" s="53"/>
      <c r="X34" s="54"/>
      <c r="Y34" s="44"/>
      <c r="AA34" s="71" t="s">
        <v>68</v>
      </c>
      <c r="AB34" s="61"/>
      <c r="AC34" s="61">
        <v>1250000</v>
      </c>
      <c r="AD34" s="61"/>
      <c r="AE34" s="61"/>
      <c r="AF34" s="61"/>
      <c r="AG34" s="61"/>
      <c r="AH34" s="61"/>
      <c r="AI34" s="61">
        <v>1250000</v>
      </c>
    </row>
    <row r="35" spans="2:35" s="25" customFormat="1" ht="13.5" customHeight="1">
      <c r="B35" s="99"/>
      <c r="C35" s="100"/>
      <c r="D35" s="115"/>
      <c r="E35" s="122" t="s">
        <v>69</v>
      </c>
      <c r="F35" s="123"/>
      <c r="G35" s="123"/>
      <c r="H35" s="123"/>
      <c r="I35" s="123"/>
      <c r="J35" s="123"/>
      <c r="K35" s="123"/>
      <c r="L35" s="124"/>
      <c r="M35" s="125">
        <f>+GETPIVOTDATA("金額",$AA$6,"区分","費用","事業区分","事業費","人件費区分","その他の経費","科目","学校運営支援費")</f>
        <v>1250000</v>
      </c>
      <c r="N35" s="126"/>
      <c r="O35" s="126"/>
      <c r="P35" s="127"/>
      <c r="Q35" s="52"/>
      <c r="R35" s="53"/>
      <c r="S35" s="53"/>
      <c r="T35" s="54"/>
      <c r="U35" s="52"/>
      <c r="V35" s="53"/>
      <c r="W35" s="53"/>
      <c r="X35" s="54"/>
      <c r="Y35" s="44"/>
      <c r="AA35" s="71" t="s">
        <v>70</v>
      </c>
      <c r="AB35" s="61"/>
      <c r="AC35" s="61"/>
      <c r="AD35" s="61"/>
      <c r="AE35" s="61">
        <v>6000</v>
      </c>
      <c r="AF35" s="61"/>
      <c r="AG35" s="61"/>
      <c r="AH35" s="61"/>
      <c r="AI35" s="61">
        <v>6000</v>
      </c>
    </row>
    <row r="36" spans="2:35" s="25" customFormat="1" ht="13.5" customHeight="1">
      <c r="B36" s="99"/>
      <c r="C36" s="100"/>
      <c r="D36" s="115"/>
      <c r="E36" s="122" t="s">
        <v>71</v>
      </c>
      <c r="F36" s="123"/>
      <c r="G36" s="123"/>
      <c r="H36" s="123"/>
      <c r="I36" s="123"/>
      <c r="J36" s="123"/>
      <c r="K36" s="123"/>
      <c r="L36" s="124"/>
      <c r="M36" s="125">
        <f>+GETPIVOTDATA("金額",$AA$6,"区分","費用","事業区分","事業費","人件費区分","その他の経費","科目","保険代補助費")</f>
        <v>6000</v>
      </c>
      <c r="N36" s="126"/>
      <c r="O36" s="126"/>
      <c r="P36" s="127"/>
      <c r="Q36" s="52"/>
      <c r="R36" s="53"/>
      <c r="S36" s="53"/>
      <c r="T36" s="54"/>
      <c r="U36" s="52"/>
      <c r="V36" s="53"/>
      <c r="W36" s="53"/>
      <c r="X36" s="54"/>
      <c r="Y36" s="44"/>
      <c r="AA36" s="71" t="s">
        <v>72</v>
      </c>
      <c r="AB36" s="61"/>
      <c r="AC36" s="61">
        <v>160000</v>
      </c>
      <c r="AD36" s="61"/>
      <c r="AE36" s="61"/>
      <c r="AF36" s="61"/>
      <c r="AG36" s="61"/>
      <c r="AH36" s="61"/>
      <c r="AI36" s="61">
        <v>160000</v>
      </c>
    </row>
    <row r="37" spans="2:35" s="25" customFormat="1" ht="13.5" customHeight="1">
      <c r="B37" s="99"/>
      <c r="C37" s="100"/>
      <c r="D37" s="115"/>
      <c r="E37" s="122" t="s">
        <v>73</v>
      </c>
      <c r="F37" s="123"/>
      <c r="G37" s="123"/>
      <c r="H37" s="123"/>
      <c r="I37" s="123"/>
      <c r="J37" s="123"/>
      <c r="K37" s="123"/>
      <c r="L37" s="124"/>
      <c r="M37" s="125">
        <f>+GETPIVOTDATA("金額",$AA$6,"区分","費用","事業区分","事業費","人件費区分","その他の経費","科目","学校行事費")</f>
        <v>160000</v>
      </c>
      <c r="N37" s="126"/>
      <c r="O37" s="126"/>
      <c r="P37" s="127"/>
      <c r="Q37" s="52"/>
      <c r="R37" s="53"/>
      <c r="S37" s="53"/>
      <c r="T37" s="54"/>
      <c r="U37" s="52"/>
      <c r="V37" s="53"/>
      <c r="W37" s="53"/>
      <c r="X37" s="54"/>
      <c r="Y37" s="44"/>
      <c r="AA37" s="71" t="s">
        <v>74</v>
      </c>
      <c r="AB37" s="61"/>
      <c r="AC37" s="61"/>
      <c r="AD37" s="61">
        <v>4920</v>
      </c>
      <c r="AE37" s="61"/>
      <c r="AF37" s="61"/>
      <c r="AG37" s="61"/>
      <c r="AH37" s="61"/>
      <c r="AI37" s="61">
        <v>4920</v>
      </c>
    </row>
    <row r="38" spans="2:35" s="25" customFormat="1" ht="13.5" customHeight="1">
      <c r="B38" s="99"/>
      <c r="C38" s="100"/>
      <c r="D38" s="115"/>
      <c r="E38" s="122" t="s">
        <v>75</v>
      </c>
      <c r="F38" s="123"/>
      <c r="G38" s="123"/>
      <c r="H38" s="123"/>
      <c r="I38" s="123"/>
      <c r="J38" s="123"/>
      <c r="K38" s="123"/>
      <c r="L38" s="124"/>
      <c r="M38" s="125">
        <f>+GETPIVOTDATA("金額",$AA$6,"区分","費用","事業区分","事業費","人件費区分","その他の経費","科目","仕入れ費")</f>
        <v>4920</v>
      </c>
      <c r="N38" s="126"/>
      <c r="O38" s="126"/>
      <c r="P38" s="127"/>
      <c r="Q38" s="52"/>
      <c r="R38" s="53"/>
      <c r="S38" s="53"/>
      <c r="T38" s="54"/>
      <c r="U38" s="52"/>
      <c r="V38" s="53"/>
      <c r="W38" s="53"/>
      <c r="X38" s="54"/>
      <c r="Y38" s="44"/>
      <c r="AA38" s="71" t="s">
        <v>76</v>
      </c>
      <c r="AB38" s="61"/>
      <c r="AC38" s="61">
        <v>8500</v>
      </c>
      <c r="AD38" s="61"/>
      <c r="AE38" s="61"/>
      <c r="AF38" s="61"/>
      <c r="AG38" s="61"/>
      <c r="AH38" s="61"/>
      <c r="AI38" s="61">
        <v>8500</v>
      </c>
    </row>
    <row r="39" spans="2:35" s="25" customFormat="1" ht="13.5" customHeight="1">
      <c r="B39" s="99"/>
      <c r="C39" s="100"/>
      <c r="D39" s="115"/>
      <c r="E39" s="122" t="s">
        <v>77</v>
      </c>
      <c r="F39" s="123"/>
      <c r="G39" s="123"/>
      <c r="H39" s="123"/>
      <c r="I39" s="123"/>
      <c r="J39" s="123"/>
      <c r="K39" s="123"/>
      <c r="L39" s="124"/>
      <c r="M39" s="125">
        <f>+GETPIVOTDATA("金額",$AA$6,"区分","費用","事業区分","事業費","人件費区分","その他の経費","科目","支払い手数料")</f>
        <v>8500</v>
      </c>
      <c r="N39" s="126"/>
      <c r="O39" s="126"/>
      <c r="P39" s="127"/>
      <c r="Q39" s="52"/>
      <c r="R39" s="53"/>
      <c r="S39" s="53"/>
      <c r="T39" s="54"/>
      <c r="U39" s="52"/>
      <c r="V39" s="53"/>
      <c r="W39" s="53"/>
      <c r="X39" s="54"/>
      <c r="Y39" s="44"/>
      <c r="AA39" s="71" t="s">
        <v>78</v>
      </c>
      <c r="AB39" s="61"/>
      <c r="AC39" s="61"/>
      <c r="AD39" s="61"/>
      <c r="AE39" s="61"/>
      <c r="AF39" s="61">
        <v>4900</v>
      </c>
      <c r="AG39" s="61"/>
      <c r="AH39" s="61"/>
      <c r="AI39" s="61">
        <v>4900</v>
      </c>
    </row>
    <row r="40" spans="2:35" s="25" customFormat="1" ht="13.5" customHeight="1">
      <c r="B40" s="99"/>
      <c r="C40" s="100"/>
      <c r="D40" s="115"/>
      <c r="E40" s="122" t="s">
        <v>79</v>
      </c>
      <c r="F40" s="123"/>
      <c r="G40" s="123"/>
      <c r="H40" s="123"/>
      <c r="I40" s="123"/>
      <c r="J40" s="123"/>
      <c r="K40" s="123"/>
      <c r="L40" s="124"/>
      <c r="M40" s="125">
        <f>+GETPIVOTDATA("金額",$AA$6,"区分","費用","事業区分","事業費","人件費区分","その他の経費","科目","会議費")</f>
        <v>4900</v>
      </c>
      <c r="N40" s="126"/>
      <c r="O40" s="126"/>
      <c r="P40" s="127"/>
      <c r="Q40" s="128"/>
      <c r="R40" s="129"/>
      <c r="S40" s="129"/>
      <c r="T40" s="130"/>
      <c r="U40" s="128"/>
      <c r="V40" s="129"/>
      <c r="W40" s="129"/>
      <c r="X40" s="130"/>
      <c r="Y40" s="44"/>
      <c r="AA40" s="71" t="s">
        <v>80</v>
      </c>
      <c r="AB40" s="61"/>
      <c r="AC40" s="61"/>
      <c r="AD40" s="61"/>
      <c r="AE40" s="61"/>
      <c r="AF40" s="61">
        <v>6781</v>
      </c>
      <c r="AG40" s="61"/>
      <c r="AH40" s="61"/>
      <c r="AI40" s="61">
        <v>6781</v>
      </c>
    </row>
    <row r="41" spans="2:35" s="25" customFormat="1" ht="13.5" customHeight="1">
      <c r="B41" s="99"/>
      <c r="C41" s="100"/>
      <c r="D41" s="115"/>
      <c r="E41" s="122" t="s">
        <v>81</v>
      </c>
      <c r="F41" s="123"/>
      <c r="G41" s="123"/>
      <c r="H41" s="123"/>
      <c r="I41" s="123"/>
      <c r="J41" s="123"/>
      <c r="K41" s="123"/>
      <c r="L41" s="124"/>
      <c r="M41" s="125">
        <f>+GETPIVOTDATA("金額",$AA$6,"区分","費用","事業区分","事業費","人件費区分","その他の経費","科目","雑費")</f>
        <v>3826</v>
      </c>
      <c r="N41" s="126"/>
      <c r="O41" s="126"/>
      <c r="P41" s="127"/>
      <c r="Q41" s="52"/>
      <c r="R41" s="53"/>
      <c r="S41" s="53"/>
      <c r="T41" s="54"/>
      <c r="U41" s="52"/>
      <c r="V41" s="53"/>
      <c r="W41" s="53"/>
      <c r="X41" s="54"/>
      <c r="Y41" s="44"/>
      <c r="AA41" s="71" t="s">
        <v>82</v>
      </c>
      <c r="AB41" s="61"/>
      <c r="AC41" s="61">
        <v>220000</v>
      </c>
      <c r="AD41" s="61"/>
      <c r="AE41" s="61"/>
      <c r="AF41" s="61"/>
      <c r="AG41" s="61"/>
      <c r="AH41" s="61"/>
      <c r="AI41" s="61">
        <v>220000</v>
      </c>
    </row>
    <row r="42" spans="2:35" s="25" customFormat="1" ht="13.5" customHeight="1">
      <c r="B42" s="99"/>
      <c r="C42" s="100"/>
      <c r="D42" s="131"/>
      <c r="E42" s="132" t="s">
        <v>83</v>
      </c>
      <c r="F42" s="132"/>
      <c r="G42" s="132"/>
      <c r="H42" s="132"/>
      <c r="I42" s="132"/>
      <c r="J42" s="132"/>
      <c r="K42" s="132"/>
      <c r="L42" s="132"/>
      <c r="M42" s="119">
        <f>SUM(M32:P41)</f>
        <v>1526798</v>
      </c>
      <c r="N42" s="120"/>
      <c r="O42" s="120"/>
      <c r="P42" s="121"/>
      <c r="Q42" s="52"/>
      <c r="R42" s="53"/>
      <c r="S42" s="53"/>
      <c r="T42" s="54"/>
      <c r="U42" s="52"/>
      <c r="V42" s="53"/>
      <c r="W42" s="53"/>
      <c r="X42" s="54"/>
      <c r="Y42" s="44"/>
      <c r="AA42" s="109" t="s">
        <v>84</v>
      </c>
      <c r="AB42" s="61"/>
      <c r="AC42" s="61"/>
      <c r="AD42" s="61"/>
      <c r="AE42" s="61"/>
      <c r="AF42" s="61"/>
      <c r="AG42" s="61"/>
      <c r="AH42" s="61"/>
      <c r="AI42" s="61"/>
    </row>
    <row r="43" spans="2:35" s="25" customFormat="1" ht="13.5" customHeight="1">
      <c r="B43" s="133"/>
      <c r="C43" s="134"/>
      <c r="D43" s="135" t="s">
        <v>85</v>
      </c>
      <c r="E43" s="136"/>
      <c r="F43" s="136"/>
      <c r="G43" s="136"/>
      <c r="H43" s="137"/>
      <c r="I43" s="137"/>
      <c r="J43" s="137"/>
      <c r="K43" s="137"/>
      <c r="L43" s="137"/>
      <c r="M43" s="65"/>
      <c r="N43" s="66"/>
      <c r="O43" s="66"/>
      <c r="P43" s="67"/>
      <c r="Q43" s="65">
        <f>+M30+M42</f>
        <v>1526798</v>
      </c>
      <c r="R43" s="66"/>
      <c r="S43" s="66"/>
      <c r="T43" s="67"/>
      <c r="U43" s="52"/>
      <c r="V43" s="53"/>
      <c r="W43" s="53"/>
      <c r="X43" s="54"/>
      <c r="Y43" s="44"/>
      <c r="AA43" s="138" t="s">
        <v>59</v>
      </c>
      <c r="AB43" s="139"/>
      <c r="AC43" s="139"/>
      <c r="AD43" s="139"/>
      <c r="AE43" s="139"/>
      <c r="AF43" s="139"/>
      <c r="AG43" s="139"/>
      <c r="AH43" s="139"/>
      <c r="AI43" s="139"/>
    </row>
    <row r="44" spans="2:35" s="25" customFormat="1" ht="13.5" customHeight="1">
      <c r="B44" s="140"/>
      <c r="C44" s="141" t="s">
        <v>27</v>
      </c>
      <c r="D44" s="142" t="s">
        <v>84</v>
      </c>
      <c r="E44" s="143"/>
      <c r="F44" s="143"/>
      <c r="G44" s="143"/>
      <c r="H44" s="144"/>
      <c r="I44" s="144"/>
      <c r="J44" s="144"/>
      <c r="K44" s="144"/>
      <c r="L44" s="144"/>
      <c r="M44" s="52"/>
      <c r="N44" s="53"/>
      <c r="O44" s="53"/>
      <c r="P44" s="54"/>
      <c r="Q44" s="52"/>
      <c r="R44" s="53"/>
      <c r="S44" s="53"/>
      <c r="T44" s="54"/>
      <c r="U44" s="52"/>
      <c r="V44" s="53"/>
      <c r="W44" s="53"/>
      <c r="X44" s="54"/>
      <c r="Y44" s="44"/>
      <c r="AA44" s="71" t="s">
        <v>61</v>
      </c>
      <c r="AB44" s="61"/>
      <c r="AC44" s="61"/>
      <c r="AD44" s="61"/>
      <c r="AE44" s="61"/>
      <c r="AF44" s="61"/>
      <c r="AG44" s="61"/>
      <c r="AH44" s="61">
        <v>71261</v>
      </c>
      <c r="AI44" s="61">
        <v>71261</v>
      </c>
    </row>
    <row r="45" spans="2:35" s="25" customFormat="1" ht="13.5" customHeight="1">
      <c r="B45" s="145"/>
      <c r="C45" s="146"/>
      <c r="D45" s="147" t="s">
        <v>55</v>
      </c>
      <c r="E45" s="148"/>
      <c r="F45" s="148"/>
      <c r="G45" s="148"/>
      <c r="H45" s="148"/>
      <c r="I45" s="148"/>
      <c r="J45" s="148"/>
      <c r="K45" s="148"/>
      <c r="L45" s="148"/>
      <c r="M45" s="149"/>
      <c r="N45" s="150"/>
      <c r="O45" s="150"/>
      <c r="P45" s="151"/>
      <c r="Q45" s="52"/>
      <c r="R45" s="53"/>
      <c r="S45" s="53"/>
      <c r="T45" s="54"/>
      <c r="U45" s="52"/>
      <c r="V45" s="53"/>
      <c r="W45" s="53"/>
      <c r="X45" s="54"/>
      <c r="Y45" s="44"/>
      <c r="AA45" s="71" t="s">
        <v>63</v>
      </c>
      <c r="AB45" s="61"/>
      <c r="AC45" s="61"/>
      <c r="AD45" s="61"/>
      <c r="AE45" s="61"/>
      <c r="AF45" s="61"/>
      <c r="AG45" s="61"/>
      <c r="AH45" s="61">
        <v>23900</v>
      </c>
      <c r="AI45" s="61">
        <v>23900</v>
      </c>
    </row>
    <row r="46" spans="2:35" s="25" customFormat="1" ht="13.5" customHeight="1">
      <c r="B46" s="145"/>
      <c r="C46" s="146"/>
      <c r="D46" s="152"/>
      <c r="E46" s="153" t="s">
        <v>57</v>
      </c>
      <c r="F46" s="154"/>
      <c r="G46" s="154"/>
      <c r="H46" s="154"/>
      <c r="I46" s="154"/>
      <c r="J46" s="154"/>
      <c r="K46" s="154"/>
      <c r="L46" s="154"/>
      <c r="M46" s="149"/>
      <c r="N46" s="150"/>
      <c r="O46" s="150"/>
      <c r="P46" s="151"/>
      <c r="Q46" s="52"/>
      <c r="R46" s="53"/>
      <c r="S46" s="53"/>
      <c r="T46" s="54"/>
      <c r="U46" s="52"/>
      <c r="V46" s="53"/>
      <c r="W46" s="53"/>
      <c r="X46" s="54"/>
      <c r="Y46" s="44"/>
      <c r="AA46" s="71" t="s">
        <v>86</v>
      </c>
      <c r="AB46" s="73"/>
      <c r="AC46" s="73"/>
      <c r="AD46" s="73"/>
      <c r="AE46" s="73"/>
      <c r="AF46" s="73"/>
      <c r="AG46" s="73"/>
      <c r="AH46" s="73">
        <v>3000</v>
      </c>
      <c r="AI46" s="73">
        <v>3000</v>
      </c>
    </row>
    <row r="47" spans="2:35" s="25" customFormat="1" ht="13.5" customHeight="1">
      <c r="B47" s="145"/>
      <c r="C47" s="146"/>
      <c r="D47" s="152"/>
      <c r="E47" s="153" t="s">
        <v>87</v>
      </c>
      <c r="F47" s="154"/>
      <c r="G47" s="154"/>
      <c r="H47" s="154"/>
      <c r="I47" s="154"/>
      <c r="J47" s="154"/>
      <c r="K47" s="154"/>
      <c r="L47" s="154"/>
      <c r="M47" s="155"/>
      <c r="N47" s="156"/>
      <c r="O47" s="156"/>
      <c r="P47" s="157"/>
      <c r="Q47" s="52"/>
      <c r="R47" s="53"/>
      <c r="S47" s="53"/>
      <c r="T47" s="54"/>
      <c r="U47" s="52"/>
      <c r="V47" s="53"/>
      <c r="W47" s="53"/>
      <c r="X47" s="54"/>
      <c r="Y47" s="44"/>
      <c r="AA47" s="71" t="s">
        <v>66</v>
      </c>
      <c r="AB47" s="61"/>
      <c r="AC47" s="61"/>
      <c r="AD47" s="61"/>
      <c r="AE47" s="61"/>
      <c r="AF47" s="61"/>
      <c r="AG47" s="61"/>
      <c r="AH47" s="61">
        <v>9079</v>
      </c>
      <c r="AI47" s="61">
        <v>9079</v>
      </c>
    </row>
    <row r="48" spans="2:35" s="25" customFormat="1" ht="13.5" customHeight="1">
      <c r="B48" s="145"/>
      <c r="C48" s="146"/>
      <c r="D48" s="158"/>
      <c r="E48" s="159" t="s">
        <v>60</v>
      </c>
      <c r="F48" s="160"/>
      <c r="G48" s="160"/>
      <c r="H48" s="160"/>
      <c r="I48" s="160"/>
      <c r="J48" s="160"/>
      <c r="K48" s="160"/>
      <c r="L48" s="160"/>
      <c r="M48" s="161">
        <f>SUM(M46:P47)</f>
        <v>0</v>
      </c>
      <c r="N48" s="162"/>
      <c r="O48" s="162"/>
      <c r="P48" s="163"/>
      <c r="Q48" s="52"/>
      <c r="R48" s="53"/>
      <c r="S48" s="53"/>
      <c r="T48" s="54"/>
      <c r="U48" s="52"/>
      <c r="V48" s="53"/>
      <c r="W48" s="53"/>
      <c r="X48" s="54"/>
      <c r="Y48" s="44"/>
      <c r="AA48" s="71" t="s">
        <v>88</v>
      </c>
      <c r="AB48" s="61"/>
      <c r="AC48" s="61"/>
      <c r="AD48" s="61"/>
      <c r="AE48" s="61"/>
      <c r="AF48" s="61"/>
      <c r="AG48" s="61"/>
      <c r="AH48" s="61">
        <v>6860</v>
      </c>
      <c r="AI48" s="61">
        <v>6860</v>
      </c>
    </row>
    <row r="49" spans="2:35" s="25" customFormat="1" ht="13.5" customHeight="1">
      <c r="B49" s="145"/>
      <c r="C49" s="146"/>
      <c r="D49" s="164" t="s">
        <v>62</v>
      </c>
      <c r="E49" s="165"/>
      <c r="F49" s="165"/>
      <c r="G49" s="165"/>
      <c r="H49" s="165"/>
      <c r="I49" s="165"/>
      <c r="J49" s="165"/>
      <c r="K49" s="165"/>
      <c r="L49" s="165"/>
      <c r="M49" s="166"/>
      <c r="N49" s="167"/>
      <c r="O49" s="167"/>
      <c r="P49" s="168"/>
      <c r="Q49" s="52"/>
      <c r="R49" s="53"/>
      <c r="S49" s="53"/>
      <c r="T49" s="54"/>
      <c r="U49" s="52"/>
      <c r="V49" s="53"/>
      <c r="W49" s="53"/>
      <c r="X49" s="54"/>
      <c r="Y49" s="44"/>
      <c r="AA49" s="71" t="s">
        <v>89</v>
      </c>
      <c r="AB49" s="61"/>
      <c r="AC49" s="61"/>
      <c r="AD49" s="61"/>
      <c r="AE49" s="61"/>
      <c r="AF49" s="61"/>
      <c r="AG49" s="61"/>
      <c r="AH49" s="61">
        <v>1944</v>
      </c>
      <c r="AI49" s="61">
        <v>1944</v>
      </c>
    </row>
    <row r="50" spans="2:35" s="25" customFormat="1" ht="13.5" customHeight="1">
      <c r="B50" s="145"/>
      <c r="C50" s="146"/>
      <c r="D50" s="158"/>
      <c r="E50" s="153" t="s">
        <v>90</v>
      </c>
      <c r="F50" s="154"/>
      <c r="G50" s="154"/>
      <c r="H50" s="154"/>
      <c r="I50" s="154"/>
      <c r="J50" s="154"/>
      <c r="K50" s="154"/>
      <c r="L50" s="154"/>
      <c r="M50" s="166">
        <f>+GETPIVOTDATA("金額",$AA$6,"区分","費用","事業区分","管理費","人件費区分","その他の経費","科目","印刷製本費")</f>
        <v>71261</v>
      </c>
      <c r="N50" s="167"/>
      <c r="O50" s="167"/>
      <c r="P50" s="168"/>
      <c r="Q50" s="52"/>
      <c r="R50" s="53"/>
      <c r="S50" s="53"/>
      <c r="T50" s="54"/>
      <c r="U50" s="52"/>
      <c r="V50" s="53"/>
      <c r="W50" s="53"/>
      <c r="X50" s="54"/>
      <c r="Y50" s="44"/>
      <c r="AA50" s="71" t="s">
        <v>76</v>
      </c>
      <c r="AB50" s="61"/>
      <c r="AC50" s="61"/>
      <c r="AD50" s="61"/>
      <c r="AE50" s="61"/>
      <c r="AF50" s="61"/>
      <c r="AG50" s="61"/>
      <c r="AH50" s="61">
        <v>540</v>
      </c>
      <c r="AI50" s="61">
        <v>540</v>
      </c>
    </row>
    <row r="51" spans="2:35" s="25" customFormat="1" ht="13.5" customHeight="1">
      <c r="B51" s="145"/>
      <c r="C51" s="146"/>
      <c r="D51" s="158"/>
      <c r="E51" s="153" t="s">
        <v>91</v>
      </c>
      <c r="F51" s="154"/>
      <c r="G51" s="154"/>
      <c r="H51" s="154"/>
      <c r="I51" s="154"/>
      <c r="J51" s="154"/>
      <c r="K51" s="154"/>
      <c r="L51" s="154"/>
      <c r="M51" s="166">
        <f>+GETPIVOTDATA("金額",$AA$6,"区分","費用","事業区分","管理費","人件費区分","その他の経費","科目","消耗品費")</f>
        <v>23900</v>
      </c>
      <c r="N51" s="167"/>
      <c r="O51" s="167"/>
      <c r="P51" s="168"/>
      <c r="Q51" s="52"/>
      <c r="R51" s="53"/>
      <c r="S51" s="53"/>
      <c r="T51" s="54"/>
      <c r="U51" s="52"/>
      <c r="V51" s="53"/>
      <c r="W51" s="53"/>
      <c r="X51" s="54"/>
      <c r="Y51" s="44"/>
      <c r="AA51"/>
      <c r="AB51"/>
      <c r="AC51"/>
      <c r="AD51"/>
      <c r="AE51"/>
      <c r="AF51"/>
      <c r="AG51"/>
      <c r="AH51"/>
    </row>
    <row r="52" spans="2:35" s="25" customFormat="1" ht="13.5" customHeight="1">
      <c r="B52" s="145"/>
      <c r="C52" s="146"/>
      <c r="D52" s="158"/>
      <c r="E52" s="153" t="s">
        <v>81</v>
      </c>
      <c r="F52" s="154"/>
      <c r="G52" s="154"/>
      <c r="H52" s="154"/>
      <c r="I52" s="154"/>
      <c r="J52" s="154"/>
      <c r="K52" s="154"/>
      <c r="L52" s="154"/>
      <c r="M52" s="166">
        <v>0</v>
      </c>
      <c r="N52" s="167"/>
      <c r="O52" s="167"/>
      <c r="P52" s="168"/>
      <c r="Q52" s="52"/>
      <c r="R52" s="53"/>
      <c r="S52" s="53"/>
      <c r="T52" s="54"/>
      <c r="U52" s="52"/>
      <c r="V52" s="53"/>
      <c r="W52" s="53"/>
      <c r="X52" s="54"/>
      <c r="Y52" s="44"/>
      <c r="AA52"/>
      <c r="AB52"/>
      <c r="AC52"/>
      <c r="AD52"/>
      <c r="AE52"/>
      <c r="AF52"/>
      <c r="AG52"/>
      <c r="AH52"/>
    </row>
    <row r="53" spans="2:35" s="25" customFormat="1" ht="13.5" customHeight="1">
      <c r="B53" s="145"/>
      <c r="C53" s="146"/>
      <c r="D53" s="158"/>
      <c r="E53" s="153" t="s">
        <v>92</v>
      </c>
      <c r="F53" s="154"/>
      <c r="G53" s="154"/>
      <c r="H53" s="154"/>
      <c r="I53" s="154"/>
      <c r="J53" s="154"/>
      <c r="K53" s="154"/>
      <c r="L53" s="154"/>
      <c r="M53" s="166">
        <f>+GETPIVOTDATA("金額",$AA$6,"区分","費用","事業区分","管理費","人件費区分","その他の経費","科目","租税公課")</f>
        <v>3000</v>
      </c>
      <c r="N53" s="167"/>
      <c r="O53" s="167"/>
      <c r="P53" s="168"/>
      <c r="Q53" s="52"/>
      <c r="R53" s="53"/>
      <c r="S53" s="53"/>
      <c r="T53" s="54"/>
      <c r="U53" s="52"/>
      <c r="V53" s="53"/>
      <c r="W53" s="53"/>
      <c r="X53" s="54"/>
      <c r="Y53" s="44"/>
      <c r="AA53"/>
      <c r="AB53"/>
      <c r="AC53"/>
      <c r="AD53"/>
      <c r="AE53"/>
      <c r="AF53"/>
      <c r="AG53"/>
      <c r="AH53"/>
    </row>
    <row r="54" spans="2:35" s="25" customFormat="1" ht="13.5" customHeight="1">
      <c r="B54" s="145"/>
      <c r="C54" s="146"/>
      <c r="D54" s="158"/>
      <c r="E54" s="153" t="s">
        <v>93</v>
      </c>
      <c r="F54" s="154"/>
      <c r="G54" s="154"/>
      <c r="H54" s="154"/>
      <c r="I54" s="154"/>
      <c r="J54" s="154"/>
      <c r="K54" s="154"/>
      <c r="L54" s="154"/>
      <c r="M54" s="149">
        <f>+GETPIVOTDATA("金額",$AA$6,"区分","費用","事業区分","管理費","人件費区分","その他の経費","科目","通信輸送費")</f>
        <v>9079</v>
      </c>
      <c r="N54" s="150"/>
      <c r="O54" s="150"/>
      <c r="P54" s="151"/>
      <c r="Q54" s="128"/>
      <c r="R54" s="129"/>
      <c r="S54" s="129"/>
      <c r="T54" s="130"/>
      <c r="U54" s="128"/>
      <c r="V54" s="129"/>
      <c r="W54" s="129"/>
      <c r="X54" s="130"/>
      <c r="Y54" s="44"/>
      <c r="AA54" s="26"/>
      <c r="AB54" s="26"/>
      <c r="AC54" s="26"/>
      <c r="AD54" s="26"/>
      <c r="AE54" s="26"/>
      <c r="AF54" s="26"/>
    </row>
    <row r="55" spans="2:35" s="25" customFormat="1" ht="18" customHeight="1">
      <c r="B55" s="145"/>
      <c r="C55" s="146"/>
      <c r="D55" s="158"/>
      <c r="E55" s="169" t="s">
        <v>94</v>
      </c>
      <c r="F55" s="170"/>
      <c r="G55" s="170"/>
      <c r="H55" s="170"/>
      <c r="I55" s="170"/>
      <c r="J55" s="170"/>
      <c r="K55" s="170"/>
      <c r="L55" s="171"/>
      <c r="M55" s="172">
        <f>+GETPIVOTDATA("金額",$AA$6,"区分","費用","事業区分","管理費","人件費区分","その他の経費","科目","広告費")</f>
        <v>6860</v>
      </c>
      <c r="N55" s="173"/>
      <c r="O55" s="173"/>
      <c r="P55" s="174"/>
      <c r="Q55" s="128"/>
      <c r="R55" s="129"/>
      <c r="S55" s="129"/>
      <c r="T55" s="130"/>
      <c r="U55" s="128"/>
      <c r="V55" s="129"/>
      <c r="W55" s="129"/>
      <c r="X55" s="130"/>
      <c r="Y55" s="44"/>
      <c r="AA55" s="26"/>
      <c r="AB55" s="26"/>
      <c r="AC55" s="26"/>
      <c r="AD55" s="26"/>
      <c r="AE55" s="26"/>
      <c r="AF55" s="26"/>
    </row>
    <row r="56" spans="2:35" s="25" customFormat="1" ht="18" customHeight="1">
      <c r="B56" s="145"/>
      <c r="C56" s="146"/>
      <c r="D56" s="158"/>
      <c r="E56" s="169" t="s">
        <v>95</v>
      </c>
      <c r="F56" s="170"/>
      <c r="G56" s="170"/>
      <c r="H56" s="170"/>
      <c r="I56" s="170"/>
      <c r="J56" s="170"/>
      <c r="K56" s="170"/>
      <c r="L56" s="171"/>
      <c r="M56" s="166">
        <f>+GETPIVOTDATA("金額",$AA$6,"区分","費用","事業区分","管理費","人件費区分","その他の経費","科目","交際費")</f>
        <v>1944</v>
      </c>
      <c r="N56" s="167"/>
      <c r="O56" s="167"/>
      <c r="P56" s="168"/>
      <c r="Q56" s="128"/>
      <c r="R56" s="129"/>
      <c r="S56" s="129"/>
      <c r="T56" s="130"/>
      <c r="U56" s="128"/>
      <c r="V56" s="129"/>
      <c r="W56" s="129"/>
      <c r="X56" s="130"/>
      <c r="Y56" s="44"/>
      <c r="AA56" s="26"/>
      <c r="AB56" s="26"/>
      <c r="AC56" s="26"/>
      <c r="AD56" s="26"/>
      <c r="AE56" s="26"/>
      <c r="AF56" s="26"/>
    </row>
    <row r="57" spans="2:35" s="25" customFormat="1" ht="18" customHeight="1">
      <c r="B57" s="145"/>
      <c r="C57" s="146"/>
      <c r="D57" s="158"/>
      <c r="E57" s="153" t="s">
        <v>96</v>
      </c>
      <c r="F57" s="154"/>
      <c r="G57" s="154"/>
      <c r="H57" s="154"/>
      <c r="I57" s="154"/>
      <c r="J57" s="154"/>
      <c r="K57" s="154"/>
      <c r="L57" s="154"/>
      <c r="M57" s="175">
        <f>+GETPIVOTDATA("金額",$AA$6,"区分","費用","事業区分","管理費","人件費区分","その他の経費","科目","支払い手数料")</f>
        <v>540</v>
      </c>
      <c r="N57" s="176"/>
      <c r="O57" s="176"/>
      <c r="P57" s="177"/>
      <c r="Q57" s="52"/>
      <c r="R57" s="53"/>
      <c r="S57" s="53"/>
      <c r="T57" s="54"/>
      <c r="U57" s="52"/>
      <c r="V57" s="53"/>
      <c r="W57" s="53"/>
      <c r="X57" s="54"/>
      <c r="Y57" s="44"/>
      <c r="AA57" s="26"/>
      <c r="AB57" s="26"/>
      <c r="AC57" s="26"/>
      <c r="AD57" s="26"/>
      <c r="AE57" s="26"/>
      <c r="AF57" s="26"/>
    </row>
    <row r="58" spans="2:35" s="25" customFormat="1" ht="18" customHeight="1">
      <c r="B58" s="145"/>
      <c r="C58" s="146"/>
      <c r="D58" s="178"/>
      <c r="E58" s="148" t="s">
        <v>83</v>
      </c>
      <c r="F58" s="148"/>
      <c r="G58" s="148"/>
      <c r="H58" s="148"/>
      <c r="I58" s="148"/>
      <c r="J58" s="148"/>
      <c r="K58" s="148"/>
      <c r="L58" s="148"/>
      <c r="M58" s="161">
        <f>SUM(M50:P57)</f>
        <v>116584</v>
      </c>
      <c r="N58" s="162"/>
      <c r="O58" s="162"/>
      <c r="P58" s="163"/>
      <c r="Q58" s="52"/>
      <c r="R58" s="53"/>
      <c r="S58" s="53"/>
      <c r="T58" s="54"/>
      <c r="U58" s="52"/>
      <c r="V58" s="53"/>
      <c r="W58" s="53"/>
      <c r="X58" s="54"/>
      <c r="Y58" s="44"/>
      <c r="AA58" s="26"/>
      <c r="AB58" s="26"/>
      <c r="AC58" s="26"/>
      <c r="AD58" s="26"/>
      <c r="AE58" s="26"/>
      <c r="AF58" s="26"/>
    </row>
    <row r="59" spans="2:35" s="25" customFormat="1" ht="13.5" customHeight="1">
      <c r="B59" s="133"/>
      <c r="C59" s="134"/>
      <c r="D59" s="135" t="s">
        <v>97</v>
      </c>
      <c r="E59" s="136"/>
      <c r="F59" s="136"/>
      <c r="G59" s="136"/>
      <c r="H59" s="137"/>
      <c r="I59" s="137"/>
      <c r="J59" s="137"/>
      <c r="K59" s="137"/>
      <c r="L59" s="137"/>
      <c r="M59" s="65"/>
      <c r="N59" s="66"/>
      <c r="O59" s="66"/>
      <c r="P59" s="67"/>
      <c r="Q59" s="80">
        <f>+M48+M58</f>
        <v>116584</v>
      </c>
      <c r="R59" s="81"/>
      <c r="S59" s="81"/>
      <c r="T59" s="82"/>
      <c r="U59" s="52"/>
      <c r="V59" s="53"/>
      <c r="W59" s="53"/>
      <c r="X59" s="54"/>
      <c r="Y59" s="44"/>
      <c r="AA59" s="26"/>
      <c r="AB59" s="26"/>
      <c r="AC59" s="26"/>
      <c r="AD59" s="26"/>
      <c r="AE59" s="26"/>
      <c r="AF59" s="26"/>
    </row>
    <row r="60" spans="2:35" s="25" customFormat="1">
      <c r="B60" s="179" t="s">
        <v>98</v>
      </c>
      <c r="C60" s="180"/>
      <c r="D60" s="180"/>
      <c r="E60" s="180"/>
      <c r="F60" s="180"/>
      <c r="G60" s="180"/>
      <c r="H60" s="181"/>
      <c r="I60" s="181"/>
      <c r="J60" s="181"/>
      <c r="K60" s="181"/>
      <c r="L60" s="181"/>
      <c r="M60" s="65"/>
      <c r="N60" s="66"/>
      <c r="O60" s="66"/>
      <c r="P60" s="67"/>
      <c r="Q60" s="65"/>
      <c r="R60" s="66"/>
      <c r="S60" s="66"/>
      <c r="T60" s="67"/>
      <c r="U60" s="80">
        <f>+Q43+Q59</f>
        <v>1643382</v>
      </c>
      <c r="V60" s="81"/>
      <c r="W60" s="81"/>
      <c r="X60" s="82"/>
      <c r="Y60" s="44"/>
      <c r="AA60" s="26"/>
      <c r="AB60" s="26"/>
      <c r="AC60" s="26"/>
      <c r="AD60" s="26"/>
      <c r="AE60" s="26"/>
      <c r="AF60" s="26"/>
    </row>
    <row r="61" spans="2:35" s="25" customFormat="1">
      <c r="B61" s="182" t="s">
        <v>99</v>
      </c>
      <c r="C61" s="183"/>
      <c r="D61" s="85" t="s">
        <v>100</v>
      </c>
      <c r="E61" s="184"/>
      <c r="F61" s="184"/>
      <c r="G61" s="184"/>
      <c r="H61" s="184"/>
      <c r="I61" s="184"/>
      <c r="J61" s="184"/>
      <c r="K61" s="184"/>
      <c r="L61" s="185"/>
      <c r="M61" s="65"/>
      <c r="N61" s="66"/>
      <c r="O61" s="66"/>
      <c r="P61" s="67"/>
      <c r="Q61" s="65"/>
      <c r="R61" s="66"/>
      <c r="S61" s="66"/>
      <c r="T61" s="67"/>
      <c r="U61" s="65">
        <f>+U24-U60</f>
        <v>832750</v>
      </c>
      <c r="V61" s="66"/>
      <c r="W61" s="66"/>
      <c r="X61" s="67"/>
      <c r="Y61" s="186"/>
      <c r="AA61" s="26"/>
      <c r="AB61" s="26"/>
      <c r="AC61" s="26"/>
      <c r="AD61" s="26"/>
      <c r="AE61" s="26"/>
      <c r="AF61" s="26"/>
    </row>
    <row r="62" spans="2:35" s="25" customFormat="1">
      <c r="B62" s="182"/>
      <c r="C62" s="183"/>
      <c r="D62" s="85" t="s">
        <v>101</v>
      </c>
      <c r="E62" s="184"/>
      <c r="F62" s="184"/>
      <c r="G62" s="184"/>
      <c r="H62" s="184"/>
      <c r="I62" s="184"/>
      <c r="J62" s="184"/>
      <c r="K62" s="184"/>
      <c r="L62" s="185"/>
      <c r="M62" s="52"/>
      <c r="N62" s="53"/>
      <c r="O62" s="53"/>
      <c r="P62" s="54"/>
      <c r="Q62" s="52"/>
      <c r="R62" s="53"/>
      <c r="S62" s="53"/>
      <c r="T62" s="54"/>
      <c r="U62" s="80">
        <f>+[1]基礎データ!N11</f>
        <v>0</v>
      </c>
      <c r="V62" s="81"/>
      <c r="W62" s="81"/>
      <c r="X62" s="82"/>
      <c r="AA62" s="26"/>
      <c r="AB62" s="26"/>
      <c r="AC62" s="26"/>
      <c r="AD62" s="26"/>
      <c r="AE62" s="26"/>
      <c r="AF62" s="26"/>
    </row>
    <row r="63" spans="2:35" ht="13.5" customHeight="1" thickBot="1">
      <c r="B63" s="187" t="s">
        <v>102</v>
      </c>
      <c r="C63" s="188"/>
      <c r="D63" s="189" t="s">
        <v>103</v>
      </c>
      <c r="E63" s="189"/>
      <c r="F63" s="189"/>
      <c r="G63" s="189"/>
      <c r="H63" s="189"/>
      <c r="I63" s="189"/>
      <c r="J63" s="189"/>
      <c r="K63" s="189"/>
      <c r="L63" s="190"/>
      <c r="M63" s="191"/>
      <c r="N63" s="192"/>
      <c r="O63" s="192"/>
      <c r="P63" s="193"/>
      <c r="Q63" s="191"/>
      <c r="R63" s="192"/>
      <c r="S63" s="192"/>
      <c r="T63" s="193"/>
      <c r="U63" s="194">
        <f>+U61+U62</f>
        <v>832750</v>
      </c>
      <c r="V63" s="195"/>
      <c r="W63" s="195"/>
      <c r="X63" s="196"/>
      <c r="AA63" s="26"/>
      <c r="AB63" s="26"/>
      <c r="AC63" s="26"/>
      <c r="AD63" s="26"/>
      <c r="AE63" s="26"/>
      <c r="AF63" s="26"/>
    </row>
    <row r="64" spans="2:35" ht="14.25" thickTop="1">
      <c r="B64" s="197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9"/>
      <c r="V64" s="199"/>
      <c r="W64" s="199"/>
      <c r="X64" s="199"/>
    </row>
    <row r="65" spans="2:24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2:24">
      <c r="B66" s="26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6"/>
      <c r="V66" s="26"/>
      <c r="W66" s="26"/>
      <c r="X66" s="26"/>
    </row>
    <row r="67" spans="2:24">
      <c r="B67" s="26"/>
      <c r="C67" s="201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3"/>
      <c r="V67" s="203"/>
      <c r="W67" s="203"/>
      <c r="X67" s="203"/>
    </row>
    <row r="68" spans="2:24">
      <c r="B68" s="204"/>
      <c r="C68" s="204"/>
      <c r="D68" s="205"/>
      <c r="E68" s="206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7"/>
      <c r="V68" s="207"/>
      <c r="W68" s="207"/>
      <c r="X68" s="207"/>
    </row>
    <row r="69" spans="2:24">
      <c r="B69" s="204"/>
      <c r="C69" s="204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</row>
    <row r="70" spans="2:24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</row>
  </sheetData>
  <mergeCells count="235">
    <mergeCell ref="D63:L63"/>
    <mergeCell ref="M63:P63"/>
    <mergeCell ref="Q63:T63"/>
    <mergeCell ref="U63:X63"/>
    <mergeCell ref="B64:X64"/>
    <mergeCell ref="D61:L61"/>
    <mergeCell ref="M61:P61"/>
    <mergeCell ref="Q61:T61"/>
    <mergeCell ref="U61:X61"/>
    <mergeCell ref="D62:L62"/>
    <mergeCell ref="M62:P62"/>
    <mergeCell ref="Q62:T62"/>
    <mergeCell ref="U62:X62"/>
    <mergeCell ref="D59:L59"/>
    <mergeCell ref="M59:P59"/>
    <mergeCell ref="Q59:T59"/>
    <mergeCell ref="U59:X59"/>
    <mergeCell ref="B60:L60"/>
    <mergeCell ref="M60:P60"/>
    <mergeCell ref="Q60:T60"/>
    <mergeCell ref="U60:X60"/>
    <mergeCell ref="Q57:T57"/>
    <mergeCell ref="U57:X57"/>
    <mergeCell ref="E58:L58"/>
    <mergeCell ref="M58:P58"/>
    <mergeCell ref="Q58:T58"/>
    <mergeCell ref="U58:X58"/>
    <mergeCell ref="E55:L55"/>
    <mergeCell ref="M55:P55"/>
    <mergeCell ref="E56:L56"/>
    <mergeCell ref="M56:P56"/>
    <mergeCell ref="E57:L57"/>
    <mergeCell ref="M57:P57"/>
    <mergeCell ref="E53:L53"/>
    <mergeCell ref="M53:P53"/>
    <mergeCell ref="Q53:T53"/>
    <mergeCell ref="U53:X53"/>
    <mergeCell ref="E54:L54"/>
    <mergeCell ref="M54:P54"/>
    <mergeCell ref="E51:L51"/>
    <mergeCell ref="M51:P51"/>
    <mergeCell ref="Q51:T51"/>
    <mergeCell ref="U51:X51"/>
    <mergeCell ref="E52:L52"/>
    <mergeCell ref="M52:P52"/>
    <mergeCell ref="Q52:T52"/>
    <mergeCell ref="U52:X52"/>
    <mergeCell ref="D49:L49"/>
    <mergeCell ref="M49:P49"/>
    <mergeCell ref="Q49:T49"/>
    <mergeCell ref="U49:X49"/>
    <mergeCell ref="E50:L50"/>
    <mergeCell ref="M50:P50"/>
    <mergeCell ref="Q50:T50"/>
    <mergeCell ref="U50:X50"/>
    <mergeCell ref="E47:L47"/>
    <mergeCell ref="M47:P47"/>
    <mergeCell ref="Q47:T47"/>
    <mergeCell ref="U47:X47"/>
    <mergeCell ref="E48:L48"/>
    <mergeCell ref="M48:P48"/>
    <mergeCell ref="Q48:T48"/>
    <mergeCell ref="U48:X48"/>
    <mergeCell ref="D45:L45"/>
    <mergeCell ref="M45:P45"/>
    <mergeCell ref="Q45:T45"/>
    <mergeCell ref="U45:X45"/>
    <mergeCell ref="E46:L46"/>
    <mergeCell ref="M46:P46"/>
    <mergeCell ref="Q46:T46"/>
    <mergeCell ref="U46:X46"/>
    <mergeCell ref="D43:L43"/>
    <mergeCell ref="M43:P43"/>
    <mergeCell ref="Q43:T43"/>
    <mergeCell ref="U43:X43"/>
    <mergeCell ref="D44:L44"/>
    <mergeCell ref="M44:P44"/>
    <mergeCell ref="Q44:T44"/>
    <mergeCell ref="U44:X44"/>
    <mergeCell ref="E41:L41"/>
    <mergeCell ref="M41:P41"/>
    <mergeCell ref="Q41:T41"/>
    <mergeCell ref="U41:X41"/>
    <mergeCell ref="E42:L42"/>
    <mergeCell ref="M42:P42"/>
    <mergeCell ref="Q42:T42"/>
    <mergeCell ref="U42:X42"/>
    <mergeCell ref="E39:L39"/>
    <mergeCell ref="M39:P39"/>
    <mergeCell ref="Q39:T39"/>
    <mergeCell ref="U39:X39"/>
    <mergeCell ref="E40:L40"/>
    <mergeCell ref="M40:P40"/>
    <mergeCell ref="E37:L37"/>
    <mergeCell ref="M37:P37"/>
    <mergeCell ref="Q37:T37"/>
    <mergeCell ref="U37:X37"/>
    <mergeCell ref="E38:L38"/>
    <mergeCell ref="M38:P38"/>
    <mergeCell ref="Q38:T38"/>
    <mergeCell ref="U38:X38"/>
    <mergeCell ref="E35:L35"/>
    <mergeCell ref="M35:P35"/>
    <mergeCell ref="Q35:T35"/>
    <mergeCell ref="U35:X35"/>
    <mergeCell ref="E36:L36"/>
    <mergeCell ref="M36:P36"/>
    <mergeCell ref="Q36:T36"/>
    <mergeCell ref="U36:X36"/>
    <mergeCell ref="E33:L33"/>
    <mergeCell ref="M33:P33"/>
    <mergeCell ref="Q33:T33"/>
    <mergeCell ref="U33:X33"/>
    <mergeCell ref="E34:L34"/>
    <mergeCell ref="M34:P34"/>
    <mergeCell ref="Q34:T34"/>
    <mergeCell ref="U34:X34"/>
    <mergeCell ref="D31:L31"/>
    <mergeCell ref="M31:P31"/>
    <mergeCell ref="Q31:T31"/>
    <mergeCell ref="U31:X31"/>
    <mergeCell ref="E32:L32"/>
    <mergeCell ref="M32:P32"/>
    <mergeCell ref="Q32:T32"/>
    <mergeCell ref="U32:X32"/>
    <mergeCell ref="E29:L29"/>
    <mergeCell ref="M29:P29"/>
    <mergeCell ref="Q29:T29"/>
    <mergeCell ref="U29:X29"/>
    <mergeCell ref="E30:L30"/>
    <mergeCell ref="M30:P30"/>
    <mergeCell ref="Q30:T30"/>
    <mergeCell ref="U30:X30"/>
    <mergeCell ref="D27:L27"/>
    <mergeCell ref="M27:P27"/>
    <mergeCell ref="Q27:T27"/>
    <mergeCell ref="U27:X27"/>
    <mergeCell ref="E28:L28"/>
    <mergeCell ref="M28:P28"/>
    <mergeCell ref="Q28:T28"/>
    <mergeCell ref="U28:X28"/>
    <mergeCell ref="B25:L25"/>
    <mergeCell ref="M25:P25"/>
    <mergeCell ref="Q25:T25"/>
    <mergeCell ref="U25:X25"/>
    <mergeCell ref="D26:L26"/>
    <mergeCell ref="M26:P26"/>
    <mergeCell ref="Q26:T26"/>
    <mergeCell ref="U26:X26"/>
    <mergeCell ref="D23:L23"/>
    <mergeCell ref="M23:P23"/>
    <mergeCell ref="Q23:T23"/>
    <mergeCell ref="U23:X23"/>
    <mergeCell ref="B24:L24"/>
    <mergeCell ref="M24:P24"/>
    <mergeCell ref="Q24:T24"/>
    <mergeCell ref="U24:X24"/>
    <mergeCell ref="D21:L21"/>
    <mergeCell ref="M21:P21"/>
    <mergeCell ref="Q21:T21"/>
    <mergeCell ref="U21:X21"/>
    <mergeCell ref="D22:L22"/>
    <mergeCell ref="M22:P22"/>
    <mergeCell ref="Q22:T22"/>
    <mergeCell ref="U22:X22"/>
    <mergeCell ref="D19:L19"/>
    <mergeCell ref="M19:P19"/>
    <mergeCell ref="Q19:T19"/>
    <mergeCell ref="U19:X19"/>
    <mergeCell ref="D20:L20"/>
    <mergeCell ref="M20:P20"/>
    <mergeCell ref="Q20:T20"/>
    <mergeCell ref="U20:X20"/>
    <mergeCell ref="D17:L17"/>
    <mergeCell ref="M17:P17"/>
    <mergeCell ref="Q17:T17"/>
    <mergeCell ref="U17:X17"/>
    <mergeCell ref="D18:L18"/>
    <mergeCell ref="M18:P18"/>
    <mergeCell ref="Q18:T18"/>
    <mergeCell ref="U18:X18"/>
    <mergeCell ref="D15:L15"/>
    <mergeCell ref="M15:P15"/>
    <mergeCell ref="Q15:T15"/>
    <mergeCell ref="U15:X15"/>
    <mergeCell ref="D16:L16"/>
    <mergeCell ref="M16:P16"/>
    <mergeCell ref="Q16:T16"/>
    <mergeCell ref="U16:X16"/>
    <mergeCell ref="D13:L13"/>
    <mergeCell ref="M13:P13"/>
    <mergeCell ref="Q13:T13"/>
    <mergeCell ref="U13:X13"/>
    <mergeCell ref="D14:L14"/>
    <mergeCell ref="M14:P14"/>
    <mergeCell ref="Q14:T14"/>
    <mergeCell ref="U14:X14"/>
    <mergeCell ref="D11:L11"/>
    <mergeCell ref="M11:P11"/>
    <mergeCell ref="Q11:T11"/>
    <mergeCell ref="U11:X11"/>
    <mergeCell ref="D12:L12"/>
    <mergeCell ref="M12:P12"/>
    <mergeCell ref="Q12:T12"/>
    <mergeCell ref="U12:X12"/>
    <mergeCell ref="D9:L9"/>
    <mergeCell ref="M9:P9"/>
    <mergeCell ref="Q9:T9"/>
    <mergeCell ref="U9:X9"/>
    <mergeCell ref="D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X5"/>
    <mergeCell ref="B6:L6"/>
    <mergeCell ref="M6:P6"/>
    <mergeCell ref="Q6:T6"/>
    <mergeCell ref="U6:X6"/>
    <mergeCell ref="E1:X1"/>
    <mergeCell ref="B2:X2"/>
    <mergeCell ref="B3:E3"/>
    <mergeCell ref="F3:G3"/>
    <mergeCell ref="N3:O3"/>
    <mergeCell ref="U3:V3"/>
    <mergeCell ref="W3:X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hagsu choi</dc:creator>
  <cp:lastModifiedBy>hagsu choi</cp:lastModifiedBy>
  <dcterms:created xsi:type="dcterms:W3CDTF">2016-02-27T05:44:29Z</dcterms:created>
  <dcterms:modified xsi:type="dcterms:W3CDTF">2016-02-27T05:46:03Z</dcterms:modified>
</cp:coreProperties>
</file>